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988" activeTab="0"/>
  </bookViews>
  <sheets>
    <sheet name="01šviet." sheetId="1" r:id="rId1"/>
    <sheet name="02sveikat." sheetId="2" r:id="rId2"/>
    <sheet name="03social." sheetId="3" r:id="rId3"/>
    <sheet name="04sport." sheetId="4" r:id="rId4"/>
    <sheet name="05kultura" sheetId="5" r:id="rId5"/>
    <sheet name="06turizm_paveld" sheetId="6" r:id="rId6"/>
    <sheet name="07Infrastr." sheetId="7" r:id="rId7"/>
    <sheet name="08aplinkosauga" sheetId="8" r:id="rId8"/>
    <sheet name="09ž.ū." sheetId="9" r:id="rId9"/>
    <sheet name="10verslas" sheetId="10" r:id="rId10"/>
    <sheet name="11valdym." sheetId="11" r:id="rId11"/>
    <sheet name="Lešu poreikis iš viso" sheetId="12" r:id="rId12"/>
  </sheets>
  <definedNames>
    <definedName name="_xlnm.Print_Area" localSheetId="0">'01šviet.'!$A$1:$M$89</definedName>
    <definedName name="_xlnm.Print_Area" localSheetId="1">'02sveikat.'!$A$1:$M$79</definedName>
    <definedName name="_xlnm.Print_Area" localSheetId="2">'03social.'!$A$1:$M$90</definedName>
    <definedName name="_xlnm.Print_Area" localSheetId="3">'04sport.'!$A$1:$M$87</definedName>
    <definedName name="_xlnm.Print_Area" localSheetId="4">'05kultura'!$A$1:$M$106</definedName>
    <definedName name="_xlnm.Print_Area" localSheetId="5">'06turizm_paveld'!$A$1:$M$100</definedName>
    <definedName name="_xlnm.Print_Area" localSheetId="6">'07Infrastr.'!$A$1:$M$184</definedName>
    <definedName name="_xlnm.Print_Area" localSheetId="7">'08aplinkosauga'!$A$1:$M$60</definedName>
    <definedName name="_xlnm.Print_Area" localSheetId="8">'09ž.ū.'!$A$1:$M$47</definedName>
    <definedName name="_xlnm.Print_Area" localSheetId="9">'10verslas'!$A$1:$M$37</definedName>
    <definedName name="_xlnm.Print_Area" localSheetId="10">'11valdym.'!$A$1:$M$83</definedName>
    <definedName name="_xlnm.Print_Area" localSheetId="11">'Lešu poreikis iš viso'!$A$1:$I$23</definedName>
    <definedName name="_xlnm.Print_Titles" localSheetId="6">'07Infrastr.'!$4:$8</definedName>
  </definedNames>
  <calcPr fullCalcOnLoad="1"/>
</workbook>
</file>

<file path=xl/sharedStrings.xml><?xml version="1.0" encoding="utf-8"?>
<sst xmlns="http://schemas.openxmlformats.org/spreadsheetml/2006/main" count="3171" uniqueCount="960">
  <si>
    <t>KT</t>
  </si>
  <si>
    <t>Likviduoti avarinius židinius</t>
  </si>
  <si>
    <t>SB</t>
  </si>
  <si>
    <t>14</t>
  </si>
  <si>
    <t>ES</t>
  </si>
  <si>
    <t>VB</t>
  </si>
  <si>
    <t>16</t>
  </si>
  <si>
    <t>17</t>
  </si>
  <si>
    <t>18</t>
  </si>
  <si>
    <t>19</t>
  </si>
  <si>
    <t>15</t>
  </si>
  <si>
    <t>20</t>
  </si>
  <si>
    <t>24</t>
  </si>
  <si>
    <t>22</t>
  </si>
  <si>
    <t>23</t>
  </si>
  <si>
    <t>PR</t>
  </si>
  <si>
    <t>SK</t>
  </si>
  <si>
    <t>21</t>
  </si>
  <si>
    <t>KPP</t>
  </si>
  <si>
    <t>SBVB</t>
  </si>
  <si>
    <t>KITOS LĖŠOS</t>
  </si>
  <si>
    <t>SAVIVALDYBĖS LĖŠOS</t>
  </si>
  <si>
    <t>13</t>
  </si>
  <si>
    <t>ĮP</t>
  </si>
  <si>
    <t xml:space="preserve">Rekonstruoti Žydų gatvę </t>
  </si>
  <si>
    <t>Atlikti Savivaldybės pastato ir jo aplinkos sutvarkymo darbus</t>
  </si>
  <si>
    <t>Pastatyti Akademijos gimnazijos priestatą</t>
  </si>
  <si>
    <t>Rekonstruoti Kėdainių kultūros centrą</t>
  </si>
  <si>
    <t>Atlikti Sirutiškio dvaro kapinaičių tvarkybos darbus</t>
  </si>
  <si>
    <t>Atlikti Šėtos kultūros centro vidaus remonto darbus</t>
  </si>
  <si>
    <t>03.01</t>
  </si>
  <si>
    <t>03.02</t>
  </si>
  <si>
    <t>03.04</t>
  </si>
  <si>
    <t>03.05</t>
  </si>
  <si>
    <t xml:space="preserve">Dalyvauti energinio efektyvumo didinimo daugiabučiuose namuose programoje, kompensuojant Savivaldybei priklausančių būstų renovacijos išlaidas </t>
  </si>
  <si>
    <t>Bendrojo ugdymo mokyklas lankančiųjų mokinių skaičius</t>
  </si>
  <si>
    <t>Atnaujinti Krakių M.Katkaus gimnazijos  sporto aikštyną</t>
  </si>
  <si>
    <t>Įgyvendinamų projektų skaičius</t>
  </si>
  <si>
    <t>Iškeldinti Miegėnų medicinos punktą į kitas patalpas</t>
  </si>
  <si>
    <t>Teikti išmokas vaikams</t>
  </si>
  <si>
    <t>Teikti transporto išlaidų ir automobilio pritaikymo neįgaliesiems kompensacijas</t>
  </si>
  <si>
    <t xml:space="preserve">Organizuoti socialinės reabilitacijos paslaugų neįgaliesiems bendruomenėje projektų konkursus </t>
  </si>
  <si>
    <t>Organizuoti ir dalinai kompensuoti būsto pritaikymą neįgaliesiems</t>
  </si>
  <si>
    <t xml:space="preserve">Rekonstruoti Šėtos socialinio ir ugdymo centrą </t>
  </si>
  <si>
    <t xml:space="preserve">Atlikti turto inventorizavimą, teisinę registraciją, parengti  dokumentus turto privatizavimui </t>
  </si>
  <si>
    <t>Remontuoti viešųjų ir biudžetinių įstaigų stogus</t>
  </si>
  <si>
    <t>Atlikti Rezgių senųjų kapinių komplekso tvarkybos darbus</t>
  </si>
  <si>
    <t xml:space="preserve">Pritaikyti viešąją  infrastruktūrą  sveikatos gerinimo poreikiams </t>
  </si>
  <si>
    <t>Atnaujinti ir modernizuoti sveikatos paslaugas teikiančias  įstaigas</t>
  </si>
  <si>
    <t xml:space="preserve">Pritaikyti viešąją  infrastruktūrą  švietimo ir ugdymo poreikiams </t>
  </si>
  <si>
    <t>Modernizuoti ugdymo įstaigas, sukuriant saugią, sveiką ir modernią ugdymosi aplinką</t>
  </si>
  <si>
    <t>Finansuoti programas, užtikrinančias vaikų jaunimo neformalaus ugdymo plėtrą</t>
  </si>
  <si>
    <t>Finansuotų projektų skaičius</t>
  </si>
  <si>
    <t>03 uždavinys. Atnaujinti, išplėsti, rekonstruoti miesto ir rajono gatvių, gyvenviečių apšvietimo tinklus</t>
  </si>
  <si>
    <t>04 uždavinys. Tiesti, taisyti, prižiūrėti ir plėtoti vietinės reikšmės kelius ir gatves bei užtikrinti saugų eismą</t>
  </si>
  <si>
    <t xml:space="preserve">Modernizuoti Kėdainių Šviesiosios gimnazijos pastatą Kėdainiuose, Didžioji g. 60 </t>
  </si>
  <si>
    <t>Asmenų gaunančių šalpos išmokas, skaičius</t>
  </si>
  <si>
    <t>Asmenų gaunančių išmokas vaikams, skaičius</t>
  </si>
  <si>
    <t>Asmenų gaunančių kompensacijas, skaičius</t>
  </si>
  <si>
    <t>Neįgaliųjų, gavusių paslaugas skaičius</t>
  </si>
  <si>
    <t>Pritaikyti būstų neįgaliesiems skaičius</t>
  </si>
  <si>
    <t>4400</t>
  </si>
  <si>
    <t xml:space="preserve">Įrengti Šviesos ir Pievų gatves individualių gyvenamųjų namų Babėnų II kvartale </t>
  </si>
  <si>
    <t>03.07</t>
  </si>
  <si>
    <t>03.08</t>
  </si>
  <si>
    <t>03.09</t>
  </si>
  <si>
    <t>Rajoninių, respublikinių ir tarptautinių kūno kultūros ir sporto renginių skaičius</t>
  </si>
  <si>
    <t>Pritaikyti viešąją  infrastruktūrą  kūno kultūros ir sporto poreikiams</t>
  </si>
  <si>
    <t>Modernizuoti sporto objektų materialinę bazę</t>
  </si>
  <si>
    <t>Pritaikyti viešąją  infrastruktūrą  visuomenės turizmo ir rekreacijos poreikiams</t>
  </si>
  <si>
    <t>Išsaugoti istorinį bei kultūros paveldą, didinti jo patrauklumą</t>
  </si>
  <si>
    <t>Plėtoti viešąją infrastruktūrą, atsižvelgiant į turizmo plėtros ir rekreacijos poreikius</t>
  </si>
  <si>
    <t>Pagerinti gyvenamąją aplinką, mažinti aplinkos taršą ir užterštumą</t>
  </si>
  <si>
    <t>Kompensuoti komunalines išlaidas neįgaliesiems</t>
  </si>
  <si>
    <t>Užtikrinti transporto lengvatų, numatytų Lietuvos Respublikos transporto lengvatų įstatyme, taikymą</t>
  </si>
  <si>
    <t>Neįgaliųjų, gavusių kompensacijas skaičius</t>
  </si>
  <si>
    <t>Teikti kompensacijas ginkluoto pasipriešinimo dalyvių šeimoms, sovietinėje armijoje sužalotiems asmenims bei žuvusiųjų šeimoms</t>
  </si>
  <si>
    <t>Asmenų, gavusių kompensacijas skaičius</t>
  </si>
  <si>
    <t>Seniūnijų skaičius, kuriose įgyvendinamos želdynų ir želdinių apsaugos, tvarkymo, būklės stebėsenos, želdynų kūrimo, želdinių veisimo ir inventorizavimo priemones</t>
  </si>
  <si>
    <t>Užtikrinti Visuomenės sveikatos biuro veiklą, vykdant visuomenės sveikatos priežiūros funkcijas</t>
  </si>
  <si>
    <t xml:space="preserve">Palaikyti viešąją tvarką ir saugumą </t>
  </si>
  <si>
    <t>Vykdyti mobilizacijos administravimą</t>
  </si>
  <si>
    <t>Teikti valstybines šalpos išmokas</t>
  </si>
  <si>
    <t>01 tikslas. Pritaikyti viešąją inžinerinę infrastruktūrą šiuolaikiniams poreikiams</t>
  </si>
  <si>
    <t xml:space="preserve">Iš viso SB </t>
  </si>
  <si>
    <t>Iš viso ES</t>
  </si>
  <si>
    <t>Iš viso PR</t>
  </si>
  <si>
    <t>Iš viso AA</t>
  </si>
  <si>
    <t>Finansuoti VšĮ Kėdainių turizmo ir verslo informacijos centro turizmo veiklos programą</t>
  </si>
  <si>
    <t>Įsteigti stacionarią vaikų ir jaunimo stovyklą Pajieslyje</t>
  </si>
  <si>
    <t>Atnaujinti Kėdainių krašto muziejų</t>
  </si>
  <si>
    <t>Remontuoti biudžetinių įstaigų kiemus</t>
  </si>
  <si>
    <t>Įgyvendintų prevencinių priemonių skaičius</t>
  </si>
  <si>
    <t>Teikti ir administruoti socialines išmokas ir kompensacijas (būsto šildymo išlaidų, išlaidų šaltam bei nuotekoms ir išlaidų karštam vandeniui)</t>
  </si>
  <si>
    <t xml:space="preserve">Iš viso 01 uždaviniui </t>
  </si>
  <si>
    <t>Inventorizuotų nekilnojamojo turto objektų skaičius</t>
  </si>
  <si>
    <t xml:space="preserve">02 uždavinys. Užtikrinti inžinerinio aprūpinimo (vandentiekio, nuotekų tinklų ir kt.) sistemų atnaujinimą ir plėtrą </t>
  </si>
  <si>
    <t>Paklota vandentiekio ir nuotekų tinklų, m</t>
  </si>
  <si>
    <t xml:space="preserve">Iš viso 02 uždaviniui </t>
  </si>
  <si>
    <t xml:space="preserve">Iš viso 03 uždaviniui </t>
  </si>
  <si>
    <t xml:space="preserve">Iš viso 04 uždaviniui </t>
  </si>
  <si>
    <t>Paklota buitinių nuotekų tinklų, m</t>
  </si>
  <si>
    <t xml:space="preserve">Gyvenviečių skaičius, kuriose atlikti drenažo remonto darbai </t>
  </si>
  <si>
    <t>Remontuotų objektų skaičius</t>
  </si>
  <si>
    <t>Atlikta darbų, proc.</t>
  </si>
  <si>
    <t>Vykdyti VšĮ Kėdainių ligoninės vaikų slaugos  programą</t>
  </si>
  <si>
    <t xml:space="preserve">Iš viso 05 uždaviniui </t>
  </si>
  <si>
    <t>Seniūnijų skaičius, kuriose vykdyta gatvių apšvietimo tinklų priežiūra ir remontas</t>
  </si>
  <si>
    <t>Atlikta laboratorinių kelių ir gatvių dangos kokybės kontrolinių tyrimų, vnt.</t>
  </si>
  <si>
    <t>Remontuotų daugiabučių namų kiemų skaičius</t>
  </si>
  <si>
    <t>Remontuotų biudžetinių įstaigų kiemų skaičius</t>
  </si>
  <si>
    <t>Atlikta numatytų darbų, proc.</t>
  </si>
  <si>
    <t>Pastatų, kurių stogai remontuoti, skaičius</t>
  </si>
  <si>
    <t>Vykdyti turizmui palankaus įvaizdžio kūrimo priemonių planą</t>
  </si>
  <si>
    <t>Įgyvendinti paslaugų prieinamumo, kokybės gerinimo ir rajono gyventojų sveikatos skirtumų mažinimo programą  „Ambulatorija  ant ratų“</t>
  </si>
  <si>
    <t xml:space="preserve">Įteiktas Metų medicinos darbuotojo apdovanojimas  </t>
  </si>
  <si>
    <t>Organizuoti ir užtikrinti sporto metodininko veiklą kaimiškosiose seniūnijose</t>
  </si>
  <si>
    <t>Daugiabučių namų skaičius, dalyvaujančių energinio efektyvumo didinimo programoje (iš viso)</t>
  </si>
  <si>
    <t>Siekiant pritraukti investuotojus, vykdyti Kėdainių rajono investicinės aplinkos rinkodarą</t>
  </si>
  <si>
    <t>Didinti Kėdainių rajono pramoninį patrauklumą</t>
  </si>
  <si>
    <t>Kastruotų bešeimininkių kačių skaičius</t>
  </si>
  <si>
    <t>Organizuoti Lietuvos Respublikos teisės aktuose numatytos paramos bei paslaugų asmenims ir šeimoms teikimą</t>
  </si>
  <si>
    <t>Vykdyti rinkodarinę Kėdainių LEZ veiklą, dalyvaujant verslo misijose, susitikimuose, parodose ir pan.</t>
  </si>
  <si>
    <t xml:space="preserve">Vykdyti ugdymo programų įgyvendinimą ir užtikrinti tinkamą ugdymo(si) aplinką </t>
  </si>
  <si>
    <t>Teikti kvalifikuotą pagalbą mokiniui, mokytojui, mokyklai</t>
  </si>
  <si>
    <t>Finansuoti ikimokyklinio ir priešmokyklinio ugdymo formų įvairoves</t>
  </si>
  <si>
    <t>Teikti socialinę globą asmenims su sunkia negalia</t>
  </si>
  <si>
    <t>Organizuoti  nemokamą socialiai remtinų vaikų maitinimą ikimokyklinėse įstaigose</t>
  </si>
  <si>
    <t>Kompensuoti nemokamo mokinių maitinimo kainą bendrojo lavinimo mokyklose</t>
  </si>
  <si>
    <t>Kompensuoti kelionės išlaidas už lengvatinį keleivių vežimą</t>
  </si>
  <si>
    <t>Teikti socialinę priežiūrą socialinės rizikos šeimoms</t>
  </si>
  <si>
    <t>Dengti kainų skirtumą gyventojams už šildymą</t>
  </si>
  <si>
    <t>Kompensuoti  karšto ir šalto vandens pardavimo kainą socialiai remtiniems  asmenims</t>
  </si>
  <si>
    <t>Užtikrinti paslaugų teikimą Kėdainių bendruomenės socialiniame centre</t>
  </si>
  <si>
    <t>Užtikrinti paslaugų teikimą Dotnuvos slaugos namuose</t>
  </si>
  <si>
    <t>Užtikrinti paslaugų teikimą Josvainių socialinio ir ugdymo centre</t>
  </si>
  <si>
    <t>Užtikrinti paslaugų teikimą Šėtos socialinio ir ugdymo centre</t>
  </si>
  <si>
    <t>01 tikslas. Sudaryti tinkamas sąlygas įgyvendinti valstybinę ir savivaldybės bendruomeninę kūno kultūros ir sporto politiką rajone</t>
  </si>
  <si>
    <t>Organizuoti, vykdyti ir dalyvauti sveikatingumo, „Sportas visiems“ renginiuose, šventėse, konkursuose seniūnijose</t>
  </si>
  <si>
    <t>Pasiruošti, dalyvauti ir vykdyti rajoninius, respublikinius, tarptautinius kūno kultūros ir sporto renginius pagal federacijų kvietimus</t>
  </si>
  <si>
    <t>Finansuoti perspektyvius sportininkus ir sporto šakų rinktines</t>
  </si>
  <si>
    <t>Finansuoti kitus kūno kultūros ir sporto veiklos projektus</t>
  </si>
  <si>
    <t>Finansuoti kultūrinės veiklos projektus</t>
  </si>
  <si>
    <t>Teikti Krašto kultūros premiją</t>
  </si>
  <si>
    <t xml:space="preserve">Sudaryti sąlygas mėgėjų meno plėtotei </t>
  </si>
  <si>
    <t>Plėtoti tarptautinius kultūros mainus</t>
  </si>
  <si>
    <t>Finansuoti jaunimo veiklos projektus</t>
  </si>
  <si>
    <t>Rengti, leisti ir platinti Kėdainius, kultūros paveldą pristatančius leidinius, suvenyrus</t>
  </si>
  <si>
    <t>Parengti Nekilnojamųjų kultūros vertybių vertinimo medžiagą ir pristatyti nekilnojamojo kultūros paveldo vertinimo tarybai</t>
  </si>
  <si>
    <t>Įgyvendinti  prevencinės priemones, kuriomis siekiama išvengti medžiojamųjų gyvūnų daromos žalos miškui</t>
  </si>
  <si>
    <t>Įsigyti priemonių, susijusių su visuomenės informavimu ir ekologiniu švietimu</t>
  </si>
  <si>
    <t>Tvarkyti komunalines atliekas</t>
  </si>
  <si>
    <t>Prižiūrėti ir tvarkyti bendro naudojimo teritorijas</t>
  </si>
  <si>
    <t>Vykdyti žemės ūkio funkcijas</t>
  </si>
  <si>
    <t>KT (FL)</t>
  </si>
  <si>
    <t>Organizuoti Savivaldybės tarybos ir Savivaldybės administracijos darbą</t>
  </si>
  <si>
    <t>Organizuoti Savivaldybės kontrolės ir audito tarnybos veiklą</t>
  </si>
  <si>
    <t>Organizuoti seniūnijų darbą</t>
  </si>
  <si>
    <t>Vykdyti gyventojų registrų tvarkymo ir duomenų valstybės registrui teikimo funkciją</t>
  </si>
  <si>
    <t>Tvarkyti archyvinius dokumentus</t>
  </si>
  <si>
    <t>Registruoti civilinės būklės aktus</t>
  </si>
  <si>
    <t>Organizuoti civilinę saugą</t>
  </si>
  <si>
    <t>Vykdyti valstybinės kalbos vartojimo ir taisyklingumo kontrolę</t>
  </si>
  <si>
    <t>Teikti pirminę teisinę pagalbą</t>
  </si>
  <si>
    <t>Teikti duomenis Valstybės suteiktos pagalbos registrui</t>
  </si>
  <si>
    <t>Vykdyti valstybinės žemės ir kito turto valdymo, naudojimo ir disponavimo juo patikėjimo teise, funkciją</t>
  </si>
  <si>
    <t>Vykdyti gyvenamosios vietos deklaravimo funkciją</t>
  </si>
  <si>
    <t>Grąžinti paskolas, skolas, palūkanas</t>
  </si>
  <si>
    <t>Skleisti informaciją apie Savivaldybės veiklą per žiniasklaidos priemones</t>
  </si>
  <si>
    <t>Dalyvauti Lietuvos savivaldybių asociacijos veikloje</t>
  </si>
  <si>
    <t>Dalyvauti Kauno regiono plėtros agentūros veikloje</t>
  </si>
  <si>
    <t>Skatinti ir plėtoti veteranų, neįgaliųjų kūno kultūrą ir sportą</t>
  </si>
  <si>
    <t xml:space="preserve">Įgyvendinti Aplinkos apsaugos rėmimo specialiosios programos finansuojamas priemones </t>
  </si>
  <si>
    <t>Gerinti aplinkos kokybę ir apsaugą</t>
  </si>
  <si>
    <t>Finansuotos medžiojamų gyvūnų daromos žalos prevencijos ir kitos priemonės (paraiškų sk.)</t>
  </si>
  <si>
    <t>Surengtų akcijų, seminarų skaičius</t>
  </si>
  <si>
    <t>Kurti švarią ir subalansuotą gyvenamąją aplinką</t>
  </si>
  <si>
    <t>Tinkamai tvarkyti komunalines atliekas, palaikyti tvarką ir švarą rajono bendrojo naudojimo teritorijose</t>
  </si>
  <si>
    <t>Garantuoti tinkamą  Savivaldybės funkcijų atlikimą</t>
  </si>
  <si>
    <t>Priimtų tarybos sprendimų skaičius</t>
  </si>
  <si>
    <t>Gautų gyventojų prašymų ir pateiktų atsakymų santykis, proc.</t>
  </si>
  <si>
    <t>Atliktų auditų skaičius pagal patvirtintą metų planą (proc.)</t>
  </si>
  <si>
    <t>Užtikrinti kokybišką valstybinių (perduotų Savivaldybėms) funkcijų vykdymą</t>
  </si>
  <si>
    <t>Duomenų teikimo skaičius</t>
  </si>
  <si>
    <t>Išduotų pažymų skaičius</t>
  </si>
  <si>
    <t>Užregistruota civilinės būklės aktų skaičius</t>
  </si>
  <si>
    <t>Prevencinių priemonių plano vykdymo procentas</t>
  </si>
  <si>
    <t>Atliktų patikrinimų (įmonių, įstaigų, organizacijų) skaičius</t>
  </si>
  <si>
    <t>Parengtų mobilizacijos planų skaičius</t>
  </si>
  <si>
    <t>Grąžintų į šeimas vaikų skaičius</t>
  </si>
  <si>
    <t>Vykdyti jaunimo  teisių apsaugą</t>
  </si>
  <si>
    <t>Aktyvaus jaunimo dalis, proc. nuo bendro rajono jaunimo skaičiaus</t>
  </si>
  <si>
    <t>Suteiktos teisinės pagalbos atvejų skaičius</t>
  </si>
  <si>
    <t>Funkciją įgyvendinančių institucijų skaičius</t>
  </si>
  <si>
    <t>Užtikrinti finansavimą nenumatytoms išlaidoms dengti bei valdyti prisiimtus finansinius įsipareigojimus</t>
  </si>
  <si>
    <t>Rezervo panaudojimo proc.</t>
  </si>
  <si>
    <t>Fondo panaudojimo proc.</t>
  </si>
  <si>
    <t xml:space="preserve">Kompensuoti UAB "Kėdbusas" nuostolingus  maršrutus </t>
  </si>
  <si>
    <t>Patvirtintų pavėžėjimo išlaidų kompensavimas</t>
  </si>
  <si>
    <t>Vykdant savarankiškąsias savivaldybės funkcijas teikti informaciją bendruomenės nariams, palaikyti ir stiprinti Kėdainių rajono įvaizdį</t>
  </si>
  <si>
    <t>Užtikrinti savivaldybės veiklos viešumą</t>
  </si>
  <si>
    <t>Plėtojant  dalykinius santykius ir ryšius su tarptautinėmis ir vietinėmis institucijomis bei organizacijomis, stiprinti rajono įvaizdį</t>
  </si>
  <si>
    <t>Miestų – partnerių skaičius</t>
  </si>
  <si>
    <t>Užtikrinti rajono gyventojų viešąją tvarką ir saugumą</t>
  </si>
  <si>
    <t>Paraiškų už papildomą bičių maitinimą skaičius</t>
  </si>
  <si>
    <t>Išmokų už karves žindenes, ėriavedes žemės ūkio subjektų skaičius (bendras)</t>
  </si>
  <si>
    <t>Stiprinti savivaldybės institucijų ir verslo įmonių bendradarbiavimą rengiant, įgyvendinant bendrus projektus</t>
  </si>
  <si>
    <t>2</t>
  </si>
  <si>
    <t>Dengti išlaidas  už įsigytus produktus, mokinio reikmenis, administruoti socialinę paramą mokiniams</t>
  </si>
  <si>
    <t>Organizuoti ir užtikrinti muziejaus ir jo skyrių veiklą</t>
  </si>
  <si>
    <t>Remontuoti objektus pagal administracijos direktoriaus įsakymus</t>
  </si>
  <si>
    <t>03.11</t>
  </si>
  <si>
    <t>03.12</t>
  </si>
  <si>
    <t>03.13</t>
  </si>
  <si>
    <t xml:space="preserve">Organizuoti ir užtikrinti kultūros centrų ir jų skyrių veiklą </t>
  </si>
  <si>
    <t>Dalyvauti nekilnojamojo kultūros paveldo pažinimo sklaidos ir atgaivinimo programoje</t>
  </si>
  <si>
    <t>Rengti specialiuosius, detaliuosius, geodezinius planus bei  topografines nuotraukas</t>
  </si>
  <si>
    <t xml:space="preserve">Rekonstruoti Kėdainių miesto stadioną ir atsarginių futbolo, aktyvaus poilsio aikštes bei mašinų stovėjimo aikštelę šalia stadiono </t>
  </si>
  <si>
    <t>Asfaltuoti daugiabučių gyvenamųjų namų kiemus</t>
  </si>
  <si>
    <t>Teikti kokybiškas švietimo paslaugas, kurti vaikų ir jaunimo šiuolaikinius poreikius atitinkančią ugdymo aplinką</t>
  </si>
  <si>
    <t>Užtikrinti efektyvią ugdymo įstaigų veiklą</t>
  </si>
  <si>
    <t>Vaikų skaičius ikimokyklinėse grupėse</t>
  </si>
  <si>
    <t>Vaikų skaičius priešmokyklinio ugdymo grupėse</t>
  </si>
  <si>
    <t>Nelankančių bendrojo lavinimo mokyklų vaikų iki 16 metų skaičius</t>
  </si>
  <si>
    <t>Užtikrinti valstybinės švietimo politikos įgyvendinimą Kėdainių rajone</t>
  </si>
  <si>
    <t>Vykdyti švietimo viešąjį administravimą</t>
  </si>
  <si>
    <t>Mokinių, kuriems skirti piniginiai prizai, skaičius</t>
  </si>
  <si>
    <t>Iš viso  tikslui</t>
  </si>
  <si>
    <r>
      <t>Savivaldybės biudžetas</t>
    </r>
    <r>
      <rPr>
        <b/>
        <sz val="10"/>
        <rFont val="Times New Roman"/>
        <family val="1"/>
      </rPr>
      <t xml:space="preserve"> SB</t>
    </r>
  </si>
  <si>
    <r>
      <t xml:space="preserve">Aplinkos apsaugos rėmimo specialiosios programos lėšos </t>
    </r>
    <r>
      <rPr>
        <b/>
        <sz val="10"/>
        <rFont val="Times New Roman"/>
        <family val="1"/>
      </rPr>
      <t>AA</t>
    </r>
  </si>
  <si>
    <r>
      <t xml:space="preserve">Iš pajamų už suteiktas paslaugas lėšos </t>
    </r>
    <r>
      <rPr>
        <b/>
        <sz val="10"/>
        <rFont val="Times New Roman"/>
        <family val="1"/>
      </rPr>
      <t>ĮP</t>
    </r>
  </si>
  <si>
    <r>
      <t xml:space="preserve">Europos Sąjungos lėšos, užsienio fondų lėšos </t>
    </r>
    <r>
      <rPr>
        <b/>
        <sz val="10"/>
        <rFont val="Times New Roman"/>
        <family val="1"/>
      </rPr>
      <t>ES</t>
    </r>
  </si>
  <si>
    <r>
      <t xml:space="preserve">Valstybės biudžeto lėšos </t>
    </r>
    <r>
      <rPr>
        <b/>
        <sz val="10"/>
        <rFont val="Times New Roman"/>
        <family val="1"/>
      </rPr>
      <t>VB</t>
    </r>
  </si>
  <si>
    <r>
      <t>Skolintos lėšos</t>
    </r>
    <r>
      <rPr>
        <b/>
        <sz val="10"/>
        <rFont val="Times New Roman"/>
        <family val="1"/>
      </rPr>
      <t xml:space="preserve"> SK</t>
    </r>
  </si>
  <si>
    <r>
      <t xml:space="preserve">Kelių priežiūros ir plėtros programos lėšos </t>
    </r>
    <r>
      <rPr>
        <b/>
        <sz val="10"/>
        <rFont val="Times New Roman"/>
        <family val="1"/>
      </rPr>
      <t>KPP</t>
    </r>
  </si>
  <si>
    <r>
      <t xml:space="preserve">Privačios – investuotojų lėšos </t>
    </r>
    <r>
      <rPr>
        <b/>
        <sz val="10"/>
        <rFont val="Times New Roman"/>
        <family val="1"/>
      </rPr>
      <t>PR</t>
    </r>
  </si>
  <si>
    <r>
      <t xml:space="preserve">Kiti finansavimo šaltiniai </t>
    </r>
    <r>
      <rPr>
        <b/>
        <sz val="10"/>
        <rFont val="Times New Roman"/>
        <family val="1"/>
      </rPr>
      <t>KT</t>
    </r>
  </si>
  <si>
    <t>Stiprinti visuomenės sveikatos priežiūrą, ugdyti sveiką visuomenę</t>
  </si>
  <si>
    <t>Skatinti visuomenės aktyvumą sveikatinimo veikloje</t>
  </si>
  <si>
    <t>Priartinti visuomenės sveikatos priežiūrą prie savivaldybės gyventojų</t>
  </si>
  <si>
    <t>Visuomenės sveikatos biuro vykdomų priemonių / dalyvavusiųjų skaičius</t>
  </si>
  <si>
    <t>Iš viso  uždaviniui</t>
  </si>
  <si>
    <t>Gerinti sveikatos priežiūros paslaugų kokybę ir  prieinamumą, plėsti paslaugų spektrą</t>
  </si>
  <si>
    <t xml:space="preserve">Diegti E sveikatos paslaugas asmens sveikatos įstaigose </t>
  </si>
  <si>
    <t>Finansuoti sveikatos priežiūros paslaugų teikimą įgyvendinant programas</t>
  </si>
  <si>
    <t xml:space="preserve">Pacientų, patenkintų odontologinės priežiūros paslaugų kokybe, didėjimas proc. </t>
  </si>
  <si>
    <t>Vaikų otolorinologų suteiktų paslaugų skaičius</t>
  </si>
  <si>
    <t>Asmenų, gaunančių socialinę pašalpą ir kompensacijas skaičius</t>
  </si>
  <si>
    <t>Mokinių, gaunančių nemokamą maitinimą, skaičius</t>
  </si>
  <si>
    <t>Mokinių gaunančių būtiniausius mokinio reikmenis skaičius</t>
  </si>
  <si>
    <t>Globojamų asmenų skaičius</t>
  </si>
  <si>
    <t>Vaikų, gaunančių nemokamą maitinimą skaičius</t>
  </si>
  <si>
    <t>Asmenų, gaunančių savivaldybės paramą, skaičius</t>
  </si>
  <si>
    <t>Parduotų su nuolaida bilietų skaičius (tūkst.)</t>
  </si>
  <si>
    <t>Socialinių darbuotojų darbui su socialinės rizikos šeimomis skaičius</t>
  </si>
  <si>
    <t>Asmenų, kuriems dengiamas kainų skirtumas, skaičius</t>
  </si>
  <si>
    <t>Asmenų, gaunančių kompensaciją, skaičius</t>
  </si>
  <si>
    <t>Asmenų gaunančių socialines paslaugas skaičius</t>
  </si>
  <si>
    <t>Užtikrinti paslaugų teikimą VšĮ "Gyvenimo namai sutrikusio intelekto asmenims"</t>
  </si>
  <si>
    <t xml:space="preserve">Ugdyti sveiką, aktyvų, savimi ir savo gebėjimais pasitikinti pilietį bei gerinti gyventojų fizinio aktyvumo ir sveikatos stiprinimo sąlygas </t>
  </si>
  <si>
    <t xml:space="preserve">Užtikrinti sporto šakų plėtotę ir didelio meistriškumo sportininkų pasirengimą </t>
  </si>
  <si>
    <t>Sportininkų skaičius</t>
  </si>
  <si>
    <t>Finansuojamų projektų skaičius</t>
  </si>
  <si>
    <t>Užtikrinti efektyvią Mikalojaus Daukšos  viešosios bibliotekos veiklą</t>
  </si>
  <si>
    <t>Išduotų leidinių skaičius per metus (tūkst.)</t>
  </si>
  <si>
    <t>Išsaugoti istorinę atmintį</t>
  </si>
  <si>
    <t>Užtikrinti efektyvią Kėdainių krašto muziejaus veiklą</t>
  </si>
  <si>
    <t>Muziejaus lankytojų skaičius (tūkst.)</t>
  </si>
  <si>
    <t>Gerinti kultūros paslaugų įvairovę ir kokybę</t>
  </si>
  <si>
    <t>Užtikrinti efektyvią rajono kultūros centrų veiklą</t>
  </si>
  <si>
    <t>Sudaryti sąlygas kultūros plėtrai rajone</t>
  </si>
  <si>
    <t>Suorganizuotų renginių skaičius</t>
  </si>
  <si>
    <t>Finansuotų  projektų skaičius</t>
  </si>
  <si>
    <t>Kultūros premijos laureatų skaičius</t>
  </si>
  <si>
    <t>Formuoti bei įgyvendinti jaunimo politiką rajone, vykdyti veiklas, skirtas jaunimo situacijai gerinti</t>
  </si>
  <si>
    <t>Formuoti ir plėtoti jaunimo politiką rajono savivaldybėje</t>
  </si>
  <si>
    <t>Saugoti kultūros paveldą, skleisti žinią apie jį</t>
  </si>
  <si>
    <t>Įgyvendintų programos priemonių skaičius</t>
  </si>
  <si>
    <t>Rekonstruoti VšĮ Kėdainių ligoninės laboratorinio-stomatologinio korpusą</t>
  </si>
  <si>
    <t>Įgyvendinti priemones, finansuojamas iš Savivaldybės administracijos direktoriaus rezervo</t>
  </si>
  <si>
    <t xml:space="preserve">Įgyvendinti priemones, finansuojamas iš Savivaldybės mero fondo </t>
  </si>
  <si>
    <t>Parengti Kėdainių senamiesčio paveldotvarkos projektą</t>
  </si>
  <si>
    <t>Likviduoti apleistus (bešeimininkius) pastatus ir kitus aplinką žalojančius objektus</t>
  </si>
  <si>
    <t>Finansavimo šaltinis</t>
  </si>
  <si>
    <t>Programos tikslo kodas</t>
  </si>
  <si>
    <t>Uždavinio kodas</t>
  </si>
  <si>
    <t>Priemonės kodas</t>
  </si>
  <si>
    <t>Priemonės  pavadinimas</t>
  </si>
  <si>
    <t>Vertinimo kriterijai</t>
  </si>
  <si>
    <t>Pavadinimas</t>
  </si>
  <si>
    <t>Iš viso uždaviniui</t>
  </si>
  <si>
    <t>Iš viso tikslui</t>
  </si>
  <si>
    <t>Iš viso programai</t>
  </si>
  <si>
    <t>Finansavimo šaltiniai</t>
  </si>
  <si>
    <t xml:space="preserve">Finansuoti prevencinę programą „Saugios aplinkos kūrimas ir bendruomenės teisėtvarkos kūrimas" </t>
  </si>
  <si>
    <t>Užtikrinti savivaldybės priešgaisrinės tarnybos veiklą</t>
  </si>
  <si>
    <t>Įgyvendinti aplinkos monitoringo, prevencines, aplinkos atkūrimo priemones</t>
  </si>
  <si>
    <t xml:space="preserve">Organizuoti valstybinių, profesinių švenčių, atmintinų dienų minėjimus, įvairius renginius bendruomenės poreikiams tenkinti </t>
  </si>
  <si>
    <t>Eksploatuoti, prižiūrėti ir remontuoti gatvių apšvietimo tinklus seniūnijose</t>
  </si>
  <si>
    <t>Įgyvendinti želdynų ir želdinių apsaugos, tvarkymo, būklės stebėsenos, želdynų kūrimo, želdinių veisimo ir inventorizavimo priemones</t>
  </si>
  <si>
    <t>Vykdyti vaikų  teisių apsaugą</t>
  </si>
  <si>
    <t>01</t>
  </si>
  <si>
    <t>02</t>
  </si>
  <si>
    <t>03</t>
  </si>
  <si>
    <t>04</t>
  </si>
  <si>
    <t>05</t>
  </si>
  <si>
    <t>06</t>
  </si>
  <si>
    <t>07</t>
  </si>
  <si>
    <t>08</t>
  </si>
  <si>
    <t>09</t>
  </si>
  <si>
    <t>10</t>
  </si>
  <si>
    <t>11</t>
  </si>
  <si>
    <t>12</t>
  </si>
  <si>
    <t>AA</t>
  </si>
  <si>
    <t>Iš viso 01 tikslui</t>
  </si>
  <si>
    <t>Tvarkyti Kėdainių karinio aerodromo pagrindinę kuro bazę ir jos teritoriją</t>
  </si>
  <si>
    <t xml:space="preserve">Suprojektuoti ir įrengti inžinerinius tinklus Kėdainių miesto vakariniame kvartale </t>
  </si>
  <si>
    <t xml:space="preserve">Atnaujinti Kėdainių krašto muziejaus, Didžioji g. 19, ekspozicijas (ekspozicijų ir saugyklų įrangos įsigijimas, ekspozicijos ir saugyklos įrengimas) </t>
  </si>
  <si>
    <t>Numatomi 2018-ųjų m. asignavimai</t>
  </si>
  <si>
    <t>2018 -ieji m.</t>
  </si>
  <si>
    <t>iš jų:</t>
  </si>
  <si>
    <t>Atnaujinti Lietuvos sporto universiteto Kėdainių  „Aušros“ progimnaziją, kuriant modernias ir saugias erdves</t>
  </si>
  <si>
    <t>Didinti pirminės asmens sveikatos priežiūros veiklos efektyvumą Kėdainių rajono savivaldybėje</t>
  </si>
  <si>
    <t>Kompensuoti būsto nuomos ar išperkamosios būsto nuomos mokesčių dalį</t>
  </si>
  <si>
    <t>Įgyvendinti neformaliojo suaugusiųjų švietimo ir tęstinio mokymosi veiksmų planą</t>
  </si>
  <si>
    <t>Pritaikyti Kėdainių miesto Šėtos g. 93 namą socialinio būsto paskirčiai</t>
  </si>
  <si>
    <t>Modernizuoti Kėdainių bendruomenės socialinio centro nakvynės namus, esančius Šėtos g. 91, Kėdainiuose</t>
  </si>
  <si>
    <t>Organizuoti ir užtikrinti Sporto ir turizmo skyriaus veiklą kūno kultūros srityje</t>
  </si>
  <si>
    <t>Finansuoti Neįgaliųjų socialinės integracijos per kūno kultūrą ir sportą projektus</t>
  </si>
  <si>
    <t>Atnaujinti/įrengti vaikų sporto ir žaidimų aikšteles Kėdainių mieste</t>
  </si>
  <si>
    <t xml:space="preserve">Organizuoti ir užtikrinti Švietimo ir kultūros skyriaus specialistų darbą švietimo ir ugdymo srityje </t>
  </si>
  <si>
    <t xml:space="preserve">Organizuoti ir užtikrinti Švietimo ir kultūros skyriaus specialistų darbą kultūros srityje </t>
  </si>
  <si>
    <t>Remontuoti Evangelikų reformatų bažnyčią ir varpinę</t>
  </si>
  <si>
    <t>Kompleksiškai sutvarkyti Kėdainių miesto maudymvietes ir poilsio zonas</t>
  </si>
  <si>
    <t>Atnaujinti Kėdainių rajono teritorijos bendrąjį planą</t>
  </si>
  <si>
    <t>05 uždavinys. Atnaujinti Savivaldybės viešuosius pastatus, modernizuoti gyvenamąjį fondą ir aplinką</t>
  </si>
  <si>
    <t>Iš viso VB</t>
  </si>
  <si>
    <t>Atlikti vietinės reikšmės kelių ir gatvių kokybės kontrolę, kelių ir gatvių inventorizaciją, vykdyti gatvių ir kelių techninę priežiūrą</t>
  </si>
  <si>
    <t>Tvarkyti ir plėtoti kaimiškųjų seniūnijų kelius ir gatves, užtikrinant eismo saugumą</t>
  </si>
  <si>
    <t>Kompleksiškai sutvarkyti Kėdainių miesto upių prieigas, sukuriant patrauklias viešąsias erdves bendruomenei ir verslui</t>
  </si>
  <si>
    <t>Išplėsti  buitinių  nuotekų tinklus Labūnavos gyvenvietėje, Nevėžio g, ir Vainikų g.</t>
  </si>
  <si>
    <t>Įgyvendinti aplinkos kokybės gerinimo ir apsaugos priemones</t>
  </si>
  <si>
    <t>Įgyvendinti aplinkos apsaugos švietimo programos priemones</t>
  </si>
  <si>
    <t>Rengti projektus ir remontuoti gyvenviečių lietaus kanalizacijos-drenažų sistemas</t>
  </si>
  <si>
    <t>Užtikrinti gyventojų saugumą, diegiant vaizdo stebėjimo ir saugumo priemones</t>
  </si>
  <si>
    <t>Atnaujinti šilumos ūkio specialųjį planą</t>
  </si>
  <si>
    <t xml:space="preserve">Įrengti Topolių gatvę individualių gyvenamųjų namų Janušavos II kvartale </t>
  </si>
  <si>
    <t xml:space="preserve">Įrengti gatves Vakariniame kvartale   </t>
  </si>
  <si>
    <t xml:space="preserve">Įrengti/modernizuoti viešuosius tualetus turistų lankomose vietose </t>
  </si>
  <si>
    <t>Gerinti Kėdainių rajono savivaldybėje teikiamų paslaugų ir asmenų aptarnavimo kokybę</t>
  </si>
  <si>
    <t>Dalyvauti tyrime  "Sveikatos ir olimpinio ugdymo programos poveikis mokinių sveikatai ir gyvensenai"</t>
  </si>
  <si>
    <t>Remontuoti Kėdainių "Ryto" progimnaziją, kuriant šiuolaikines mokymosi erdves</t>
  </si>
  <si>
    <t>Šalinti higienos normų reikalavimų trūkumus, sudarant saugias ugdymo sąlygas įstaigose, vykdančiose ugdymo programas</t>
  </si>
  <si>
    <t>Atnaujinti Kėdainių "Ryto" progimnazijos stadioną ir sporto aikštyną</t>
  </si>
  <si>
    <t>Atnaujinti Lietuvos sporto universiteto Kėdainių  „Aušros“ progimnazijos stadioną</t>
  </si>
  <si>
    <t>Finansuoti  konkursą  "Gražiausiai tvarkoma aplinka"</t>
  </si>
  <si>
    <t>Rekonstruoti Dotnuvos seniūnijos Kruostos upės Vaidatonių užtvanką</t>
  </si>
  <si>
    <t>Gerinti hidrotechninių statinių ir kitų melioracijos sistemų būklę</t>
  </si>
  <si>
    <t>Finansuoti smulkaus verslo subjektus iš esamų Smulkaus verslo rėmimo fondo lėšų</t>
  </si>
  <si>
    <t>Gydytojo specialisto suteiktų paslaugų (konsultacija su kolonoskopija) skaičius</t>
  </si>
  <si>
    <t>70</t>
  </si>
  <si>
    <t>1/            600</t>
  </si>
  <si>
    <t>1/              600</t>
  </si>
  <si>
    <t>Atnaujinti ikimokyklinio ugdymo įstaigų lauko inventorių</t>
  </si>
  <si>
    <t>Išplėsti vandentiekį į Josvainių miestelio  kapines</t>
  </si>
  <si>
    <t>Steigti universalų daugiafunkcinį centrą Tiskūnuose</t>
  </si>
  <si>
    <t>Sudaryti sąlygas bendruomeninių organizacijų veiklai</t>
  </si>
  <si>
    <t>Rekonstruoti ir plėsti Kėdainių miesto paviršinių nuotekų tinklus</t>
  </si>
  <si>
    <t>Atnaujinti Josvainių socialinio ir ugdymo centrą bei įkurti savarankiško gyvenimo namus jame</t>
  </si>
  <si>
    <t>Plėsti vandentiekio ir nuotekų tinklus Pagirių  miestelyje</t>
  </si>
  <si>
    <t>Plėsti  vandentiekio ir buitinių nuotekų tinklus Miegėnų kaime</t>
  </si>
  <si>
    <t>Plėsti vandentiekio ir nuotekų tinklus Šlapaberžės kaime</t>
  </si>
  <si>
    <t xml:space="preserve">Plėsti vandentiekio ir buitinių nuotekų tinklus Kalnaberžės kaime </t>
  </si>
  <si>
    <t xml:space="preserve">Įrengti ir išplėsti vandentiekio ir buitinių nuotekų tinklus Surviliškio kaime </t>
  </si>
  <si>
    <t xml:space="preserve">Finansuoti VšĮ Kėdainių turizmo ir verslo informacijos centro verslo veiklos programą                                                                           </t>
  </si>
  <si>
    <t xml:space="preserve">Užtikrinti veiklą Dailės, Kalbų, Muzikos mokyklose bei Sporto centre, vykdančiuose formalųjį švietimą  papildančio ugdymo programas </t>
  </si>
  <si>
    <r>
      <t xml:space="preserve">Valstybės biudžeto specialiosios tikslinės dotacijos lėšos </t>
    </r>
    <r>
      <rPr>
        <b/>
        <sz val="10"/>
        <rFont val="Times New Roman"/>
        <family val="1"/>
      </rPr>
      <t>SBVB</t>
    </r>
  </si>
  <si>
    <t>Organizuoti ir užtikrinti socialinę paramą</t>
  </si>
  <si>
    <t>Užtikrinti socialinių paslaugų teikimą</t>
  </si>
  <si>
    <t>Gerinti socialines paslaugas teikiančių įstaigų ir socialinio būsto infrastruktūrą</t>
  </si>
  <si>
    <t>Asmenų, gavusių būsto nuomos ar išperkamosios būsto nuomos mokesčių dalies kompensaciją, skaičius iš bendro asmenų, turinčių teisę į paramą būstui išsinuomoti ir įrašytų  į sąrašus, skaičiaus, proc.</t>
  </si>
  <si>
    <t>Užtikrinti Sporto ir turizmo skyriaus veiklą</t>
  </si>
  <si>
    <t>Veteranų sporto šakų, neįgaliųjų kūno kultūros ir sporto klubų, sporto sekcijų skaičius</t>
  </si>
  <si>
    <t>Finansuoti projektų skaičius</t>
  </si>
  <si>
    <t xml:space="preserve">Metodininkų, besirūpinančių sportine veikla seniūnijose, skaičius </t>
  </si>
  <si>
    <t xml:space="preserve">Organizuoti ir užtikrinti Mikalojaus Daukšos bibliotekos bei jos filialų veiklą </t>
  </si>
  <si>
    <t>Kultūros centrų lankytojų ir dalyvių skaičius (tūkst.)</t>
  </si>
  <si>
    <t>Pritaikyti viešąją  infrastruktūrą  kultūriniams ir bendruomeniniams poreikiams</t>
  </si>
  <si>
    <t>Gerinti kultūros paskirties viešąją infrastruktūrą</t>
  </si>
  <si>
    <t>Suorganizuotų renginių skaičius kultūros centruose ir jų skyriuose</t>
  </si>
  <si>
    <t>Organizuotų tarptautinių mainų skaičius</t>
  </si>
  <si>
    <t xml:space="preserve">Programų veiklose 
dalyvavusiųjų jaunų žmonių skaičius 
</t>
  </si>
  <si>
    <t>Išleistų skirtingos tematikos leidinių skaičius</t>
  </si>
  <si>
    <t>Parengtų projektų skaičius</t>
  </si>
  <si>
    <t xml:space="preserve">Atlikti Ambraziūnų piliakalnio su gyvenviete konservavimo darbus </t>
  </si>
  <si>
    <t>1/0</t>
  </si>
  <si>
    <t>Atlikta einamaisiais metais numatytų tvarkybos darbų, proc.</t>
  </si>
  <si>
    <t>Suremontuotų objektų skaičius</t>
  </si>
  <si>
    <t>Restauruotų objektų skaičius</t>
  </si>
  <si>
    <t>Atlikta einamaisiais metais numatytų konservavimo darbų, proc.</t>
  </si>
  <si>
    <t xml:space="preserve">Įrengta dviračių takų, m  </t>
  </si>
  <si>
    <t>Atlikta einamaisiais metais numatytų darbų, proc.</t>
  </si>
  <si>
    <t>100</t>
  </si>
  <si>
    <t>01 uždavinys.  Rengiant teritorijų planavimo ir kitus dokumentus, sudaryti sąlygas infrastruktūros plėtrai</t>
  </si>
  <si>
    <t>Atnaujintų specialiųjų planų skaičius</t>
  </si>
  <si>
    <t>Parengtų specialiųjų, detaliųjų, geodezinių planų skaičius</t>
  </si>
  <si>
    <t>Rekonstruota vandentiekio  tinklų, m</t>
  </si>
  <si>
    <t>Paklota nuotekų tinklų, m</t>
  </si>
  <si>
    <t>Objektų skaičius, kuriuose likviduoti avariniai židiniai</t>
  </si>
  <si>
    <t>Įrengta inžinerinių tinklų, m</t>
  </si>
  <si>
    <t>40</t>
  </si>
  <si>
    <t>Gyvenviečių skaičius, kuriose rekonstruoti, išplėsti ir įrengti apšvietimo tinklai</t>
  </si>
  <si>
    <t>Lėšų dalis, tenkanti Miesto seniūnijos kelių  ir gatvių tvarkymui, plėtojimui nuo bendros Kelių priežiūros ir plėtros programos lėšų, proc.</t>
  </si>
  <si>
    <t>Lėšų dalis, tenkanti rajono kaimiškųjų seniūnijų kelių  ir gatvių tvarkymui, plėtojimui nuo bendros Kelių priežiūros ir plėtros programos lėšų, proc.</t>
  </si>
  <si>
    <t>Rekonstruota gatvė, m.</t>
  </si>
  <si>
    <t>1</t>
  </si>
  <si>
    <t>Įrengtos gatvės dalis, m</t>
  </si>
  <si>
    <t>Rekonstruotos gatvės dalis, m</t>
  </si>
  <si>
    <t>Rekonstruotų gatvių ir šaligatvių dalis, m</t>
  </si>
  <si>
    <t>5</t>
  </si>
  <si>
    <t>Įsigytų draugiškų aplinkai viešojo transporto priemonių skaičius</t>
  </si>
  <si>
    <t>Kompleksiškai atnaujintų kvartalų skaičius</t>
  </si>
  <si>
    <t>Atnaujintų seniūnijų pastatų skaičius</t>
  </si>
  <si>
    <t xml:space="preserve"> Vykdyti žalos aplinkai prevenciją</t>
  </si>
  <si>
    <t xml:space="preserve">Iš viso uždaviniui </t>
  </si>
  <si>
    <t>Atnaujintų rajono teritorijos bendrųjų planų skaičius</t>
  </si>
  <si>
    <t>Likviduotų apleistų bešeimininkių pastatų skaičius</t>
  </si>
  <si>
    <t>Įgyvendintų priemonių skaičius</t>
  </si>
  <si>
    <t>Prenumeruojamų leidinių skaičius</t>
  </si>
  <si>
    <t>Išrinktų gražiausiai besitvarkančių aplinką savininkų skaičius</t>
  </si>
  <si>
    <t>Surinktų atliekų (bendras) kiekis, tūkst. t.</t>
  </si>
  <si>
    <t>Įgyvendinti Savivaldybės teritorijoje valstybės politiką kaimo plėtros, žemės ūkio ir melioracijos srityse</t>
  </si>
  <si>
    <t>Vykdyti valstybines (perduotas savivaldybėms) funkcijas  žemės ūkio srityje</t>
  </si>
  <si>
    <t>Vykdyti valstybines (perduotas savivaldybėms) funkcijas  melioracijos srityje</t>
  </si>
  <si>
    <t>Rekonstruotų užtvankų skaičius (vnt.)</t>
  </si>
  <si>
    <t>Remontuojamų, prižiūrimų melioracijos griovių ilgis, km</t>
  </si>
  <si>
    <t>Skatinti smulkaus ir vidutinio verslo kūrimąsi ir plėtojimą, skatinti verslumą bei SVV subjektų konkurencingumą</t>
  </si>
  <si>
    <t>Suteiktų  informacinių, konsultacinių paslaugų ūkio subjektams ir asmenims pagal paklausimus skaičius</t>
  </si>
  <si>
    <t>Įsipareigojimų vykdymo proc.</t>
  </si>
  <si>
    <t>Organizuoti savivaldybės veiklą vadovaujantis šiuolaikiniais vadybos principais, tobulinti darbuotojų kompetenciją</t>
  </si>
  <si>
    <t>Atnaujintos IT  įrangos skaičius</t>
  </si>
  <si>
    <t>Įgyvendinta projekto veiklų, proc.</t>
  </si>
  <si>
    <t>Įsigytos tradicinių amatų puoselėjimui reikalingos įrangos komplektų skaičius</t>
  </si>
  <si>
    <t>Atnaujintų viešosios paskirties pastatų skaičius</t>
  </si>
  <si>
    <t>Finansuotų bendruomeninių organizacijų skaičius</t>
  </si>
  <si>
    <t>Įgyvendinta einamaisiais metais numatomų atlikti projekto veiklų proc.</t>
  </si>
  <si>
    <t>Įrengtų/modernizuotų tualetų skaičius</t>
  </si>
  <si>
    <t>Atnaujintų/įrengtų vaikų sporto ir žaidimų aikštelių skaičius</t>
  </si>
  <si>
    <t>Parengtos techninės dokumentacijos skaičius</t>
  </si>
  <si>
    <t xml:space="preserve">Parengtos techninės dokumentacijos skaičius </t>
  </si>
  <si>
    <t>Socialinio būsto paskirčiai pritaikytų butų skaičius</t>
  </si>
  <si>
    <t>Atnaujintų viešųjų pastatų skaičius</t>
  </si>
  <si>
    <t>Atliktų remontų skaičius</t>
  </si>
  <si>
    <t>Įgyvendintas projekto veiklų proc.</t>
  </si>
  <si>
    <t>Suremontuotų pastatų skaičius</t>
  </si>
  <si>
    <t>Įsigytų "ambulatorijų ant ratų" skaičius</t>
  </si>
  <si>
    <t>Naujose patalpose įkurtų medicinos punktų skaičius</t>
  </si>
  <si>
    <t>Brandos egzaminus laikančiųjų skaičius</t>
  </si>
  <si>
    <t>Įteiktų apdovanojimų skaičius</t>
  </si>
  <si>
    <r>
      <t>Savivaldybės biudžetas</t>
    </r>
    <r>
      <rPr>
        <b/>
        <sz val="10"/>
        <rFont val="Times New Roman"/>
        <family val="1"/>
      </rPr>
      <t xml:space="preserve"> SB</t>
    </r>
  </si>
  <si>
    <r>
      <t xml:space="preserve">Valstybės biudžeto specialiosios tikslinės dotacijos lėšos </t>
    </r>
    <r>
      <rPr>
        <b/>
        <sz val="10"/>
        <rFont val="Times New Roman"/>
        <family val="1"/>
      </rPr>
      <t>SBVB</t>
    </r>
  </si>
  <si>
    <r>
      <t xml:space="preserve">Aplinkos apsaugos rėmimo specialiosios programos lėšos </t>
    </r>
    <r>
      <rPr>
        <b/>
        <sz val="10"/>
        <rFont val="Times New Roman"/>
        <family val="1"/>
      </rPr>
      <t>AA</t>
    </r>
  </si>
  <si>
    <r>
      <t xml:space="preserve">Iš pajamų už suteiktas paslaugas lėšos </t>
    </r>
    <r>
      <rPr>
        <b/>
        <sz val="10"/>
        <rFont val="Times New Roman"/>
        <family val="1"/>
      </rPr>
      <t>ĮP</t>
    </r>
  </si>
  <si>
    <r>
      <t>Skolintos lėšos</t>
    </r>
    <r>
      <rPr>
        <b/>
        <sz val="10"/>
        <rFont val="Times New Roman"/>
        <family val="1"/>
      </rPr>
      <t xml:space="preserve"> SK</t>
    </r>
  </si>
  <si>
    <r>
      <t xml:space="preserve">Kelių priežiūros ir plėtros programos lėšos </t>
    </r>
    <r>
      <rPr>
        <b/>
        <sz val="10"/>
        <rFont val="Times New Roman"/>
        <family val="1"/>
      </rPr>
      <t>KPP</t>
    </r>
  </si>
  <si>
    <r>
      <t xml:space="preserve">Europos Sąjungos lėšos, užsienio fondų lėšos </t>
    </r>
    <r>
      <rPr>
        <b/>
        <sz val="10"/>
        <rFont val="Times New Roman"/>
        <family val="1"/>
      </rPr>
      <t>ES</t>
    </r>
  </si>
  <si>
    <r>
      <t xml:space="preserve">Valstybės biudžeto lėšos </t>
    </r>
    <r>
      <rPr>
        <b/>
        <sz val="10"/>
        <rFont val="Times New Roman"/>
        <family val="1"/>
      </rPr>
      <t>VB</t>
    </r>
  </si>
  <si>
    <r>
      <t xml:space="preserve">Privačios – investuotojų lėšos </t>
    </r>
    <r>
      <rPr>
        <b/>
        <sz val="10"/>
        <rFont val="Times New Roman"/>
        <family val="1"/>
      </rPr>
      <t>PR</t>
    </r>
  </si>
  <si>
    <r>
      <t xml:space="preserve">Kiti finansavimo šaltiniai </t>
    </r>
    <r>
      <rPr>
        <b/>
        <sz val="10"/>
        <rFont val="Times New Roman"/>
        <family val="1"/>
      </rPr>
      <t>KT</t>
    </r>
  </si>
  <si>
    <t>Einamaisiais metais atlikta numatytų darbų, proc.</t>
  </si>
  <si>
    <t>Įstaigų skaičius, kuriose atlikti remonto darbai</t>
  </si>
  <si>
    <t>Atnaujintų įstaigų skaičius</t>
  </si>
  <si>
    <t xml:space="preserve">Organizuotų kvalifikacijos tobulinimo renginių skaičius </t>
  </si>
  <si>
    <t>Įgyvendinamų programų skaičius</t>
  </si>
  <si>
    <t>Užtikrinti socialines paslaugas teikiančių įstaigų veiklą ir socialinių paslaugų teikimą</t>
  </si>
  <si>
    <t>Atlikta tvarkybos darbų, proc.</t>
  </si>
  <si>
    <t>Savivaldybei patikėjimo teise perduotų valstybinės žemės sklypų skaičius</t>
  </si>
  <si>
    <t>Sudaryti sąlygas ilgalaikei rajono nevyriausybinių organizacijų (įskaitant ir vietos bendruomenines organizacijas) plėtrai</t>
  </si>
  <si>
    <t>Užtikrinti rajono nevyriausybinių organizacijų (įskaitant bendruomenines organizacijas) plėtrą</t>
  </si>
  <si>
    <t>Kuruojamų švietimo įstaigų skaičius</t>
  </si>
  <si>
    <t>Vaikų, lankančių formalųjį švietimą  papildančio ugdymo programas, skaičius</t>
  </si>
  <si>
    <t>Įgyvendintų veiklų, modernizuojant edukacines erdves, proc.</t>
  </si>
  <si>
    <t>Įsigytos įrangos skaičius/ atliktų ortopedų-traumatologų ir urologų atliktų operacijų skaičius</t>
  </si>
  <si>
    <t>Pritaikyti viešąją aplinką neįgaliųjų poreikiams</t>
  </si>
  <si>
    <t>Finansuoti Atvirųjų jaunimo erdvių veiklos projektus</t>
  </si>
  <si>
    <t>Kurti palankią aplinką rajono nevyriausybinėms organizacijoms (įskaitant ir vietos bendruomenines organizacijas), užtikrinant tinkamas jų veiklos ir plėtros sąlygas</t>
  </si>
  <si>
    <t>Atnaujinti Kėdainių Juozo Paukštelio progimnazijos stadioną</t>
  </si>
  <si>
    <t>Programų, kuriose dalyvauja Savivaldybė, skaičius</t>
  </si>
  <si>
    <t>Objektų, pritaikytų neįgaliųjų poreikiams, skaičius</t>
  </si>
  <si>
    <t>Iš viso KPP</t>
  </si>
  <si>
    <t xml:space="preserve">Užtikrinti socialinio būsto fondo plėtrą Kėdainiuose </t>
  </si>
  <si>
    <t>Įsigytų socialinės paskirties butų skaičius</t>
  </si>
  <si>
    <t>Finansuoti vaikų vasaros poilsio ir užimtumo  programas</t>
  </si>
  <si>
    <t>Koordinuojamų, organizuojamų sportinių renginių, projektų skaičius</t>
  </si>
  <si>
    <t>Skaičius objektų, esančių Kultūros vertybių registre, kuriems bus tikslinami duomenys ir skaičius objektų, kurie planuojami įrašyti į Kultūros vertybių registrą</t>
  </si>
  <si>
    <t>Administracijos teikiamų elektroninių paslaugų skaičius</t>
  </si>
  <si>
    <t>Administracinės naštos mažinimo priemonių, įgyvendinamų pagal patvirtintą planą, skaičius</t>
  </si>
  <si>
    <t>Didėjantis patikrintų tikslinės grupės moterų skaičius, procentais</t>
  </si>
  <si>
    <t>Suremontuotų Viešosios bibliotekos filialų skaičius</t>
  </si>
  <si>
    <t xml:space="preserve">Koncertinius kostiumų komplektus/instrumentus atsinaujinusių kolektyvų skaičius </t>
  </si>
  <si>
    <t>Rekonstruotų/naujai paklotų vandentiekio ir nuotekų tinklų, km</t>
  </si>
  <si>
    <t>Remontuoti Surviliškio V.Svirskio pagrindinę mokyklą</t>
  </si>
  <si>
    <t>Dalyvauti Žydų kultūros paveldo kelio asociacijos veikloje</t>
  </si>
  <si>
    <t>Įgyvendinamų programų/priemonių/renginių skaičius</t>
  </si>
  <si>
    <t>Atnaujinti ir plėsti komunalinių atliekų tvarkymo infrastruktūrą Kėdainių rajono savivaldybėje</t>
  </si>
  <si>
    <t>Tvarkomos užterštos teritorijos plotas, ha</t>
  </si>
  <si>
    <t>Atnaujinti Kėdainių vietinio susisiekimo viešojo transporto priemonių parką</t>
  </si>
  <si>
    <t xml:space="preserve">Rekonstruoti Šėtos mstl. Kėdainių, Kauno, Ukmergės, Turgaus, Lakštingalų, Linksmavietės, Obelies, Kapų, Pagirių, Čeponiškių gatvių apšvietimą </t>
  </si>
  <si>
    <t>Apšviesti senamiesčio objektų fasadus</t>
  </si>
  <si>
    <t>Finansuoti inžinerinių tinklų perkėlimo išlaidas, tvarkant miesto bei rajono gatves</t>
  </si>
  <si>
    <t>Rekonstruoti Krakių mstl. Laisvės aikštę</t>
  </si>
  <si>
    <t>Rekonstruotų aikščių skaičius</t>
  </si>
  <si>
    <t xml:space="preserve">Įrengti elektromobilių įkrovimo prieigas Kėdainių mieste           </t>
  </si>
  <si>
    <t>Įrengtų elektromobilių įkrovimo prieigų skaičius</t>
  </si>
  <si>
    <t>Įgyvendinamų priemonių skaičius</t>
  </si>
  <si>
    <t>Teikti Metų mokytojo apdovanojimą</t>
  </si>
  <si>
    <t>Teikti Metų medicinos darbuotojo apdovanojimą</t>
  </si>
  <si>
    <t>Teikti Metų socialinio darbuotojo apdovanojimą</t>
  </si>
  <si>
    <t>Atnaujintų/parengtų turizmo maršrutų skaičius</t>
  </si>
  <si>
    <t>Parodų, mugių, kuriuose dalyvauta, skaičius</t>
  </si>
  <si>
    <t>Didėjantis turistų skaičius (TVIC informacija), proc.</t>
  </si>
  <si>
    <t>Rekonstruotų šaligatvių dalis, m</t>
  </si>
  <si>
    <t>~200</t>
  </si>
  <si>
    <t>~550</t>
  </si>
  <si>
    <t>~870</t>
  </si>
  <si>
    <t>~470</t>
  </si>
  <si>
    <t>~400</t>
  </si>
  <si>
    <t>Mokinių sveikatos rodiklių stebėsena (tyrimas)</t>
  </si>
  <si>
    <t>01.01</t>
  </si>
  <si>
    <t>01.02</t>
  </si>
  <si>
    <t>01.03</t>
  </si>
  <si>
    <t>Plėtoti sporto šakas pagal parengtus sportinės veiklos projektus/programas</t>
  </si>
  <si>
    <t>Finansuoti  prioritetinių sporto šakų  projektus/programas, iš jų:</t>
  </si>
  <si>
    <t>Finansuotų sporto šakų projektų"/programų"" skaičius</t>
  </si>
  <si>
    <t>tūkst. Eur</t>
  </si>
  <si>
    <t>Numatomi 2019-ųjų m. asignavimai</t>
  </si>
  <si>
    <t>Vykdyti neformaliojo vaikų švietimo programas</t>
  </si>
  <si>
    <t>Finansuotų vaikų vasaros poilsio ir užimtumo programų skaičius</t>
  </si>
  <si>
    <t>Remontuoti Šėtos gimnazijos vidaus patalpas</t>
  </si>
  <si>
    <t>Remontuoti Kėdainių muzikos mokyklos pastato fasadą, laiptus į rūsį, vidaus patalpas</t>
  </si>
  <si>
    <t>2019 -ieji m.</t>
  </si>
  <si>
    <t>Savanorių ugniagesių veikloje dalyvaujančių gyventojų skaičius</t>
  </si>
  <si>
    <t>Viešojo pastato plotas, kuriame įgyvendintos pastato išorės energijos efektyvumo priemonės, m2</t>
  </si>
  <si>
    <t>3395</t>
  </si>
  <si>
    <t>Remontuoti Truskavos pagrindinės mokyklos sporto salę</t>
  </si>
  <si>
    <t>Įstaigų skaičius, kuriose atnaujinamas lauko inventorius</t>
  </si>
  <si>
    <t xml:space="preserve">Nominuoti geriausius Kėdainių rajono verslo atstovus  </t>
  </si>
  <si>
    <t>Peržiūrėti neveiksniais pripažintų asmenų būklę</t>
  </si>
  <si>
    <t>Įteiktas Metų socialinio darbuotojo apdovanojimas</t>
  </si>
  <si>
    <t>Įsigytų kompiuterių darbo vietoms bei vartotojams skaičius</t>
  </si>
  <si>
    <t>Suorganizuotų renginių, edukacinių pamokų  muziejuje ir jo skyriuose  skaičius</t>
  </si>
  <si>
    <t>Finansuoti Kėdainių rajono vietos veiklos grupės teritorijos vietos plėtros 2015-2023 m. strategijos įgyvendinimą</t>
  </si>
  <si>
    <t>Atnaujinti Krakių miestelio kultūros centrą, pritaikant jį kaimo bendruomenės poreikiams</t>
  </si>
  <si>
    <t>Išplėsti Kėdainių rajono Truskavos seniūnijos pastatą, pritaikant jį kaimo bendruomenės poreikiams bei kultūrinei veiklai</t>
  </si>
  <si>
    <t>Remontuoti Kėdainių Juozo Paukštelio progimnazijos vidaus patalpas</t>
  </si>
  <si>
    <t>01.04</t>
  </si>
  <si>
    <t>Paslaugas gavusių asmenų skaičius</t>
  </si>
  <si>
    <t>Atnaujinti Akademijos gimnazijos stadioną</t>
  </si>
  <si>
    <t>Atnaujinti Šėtos gimnazijos stadioną</t>
  </si>
  <si>
    <t>Atnaujinti Josvainių gimnazijos stadioną</t>
  </si>
  <si>
    <t>Sutvarkyti/sukurti atviras viešąsias erdves Gudžiūnų seniūnijoje, pritaikant jas kaimo bendruomenės poreikiams bei laisvalaikiui (Miegėnai, Alksnėnai)</t>
  </si>
  <si>
    <t>Sutvarkyti/sukurti atviras viešąsias erdves Dotnuvos seniūnijoje, pritaikant jas kaimo bendruomenės poreikiams bei laisvalaikiui (Dotnuva, Volučiai)</t>
  </si>
  <si>
    <t>Atnaujintų/įrengtų vaikų sporto ir/ar žaidimų aikštelių skaičius</t>
  </si>
  <si>
    <t>Sutvarkyti/sukurti atviras viešąsias erdves Josvainių ir Krakių seniūnijoje, pritaikant jas kaimo bendruomenės poreikiams bei laisvalaikiui (Angiriai, Kunionys, Pajieslys)</t>
  </si>
  <si>
    <t>Sutvarkyti/sukurti atviras viešąsias erdves Šėtos  seniūnijoje, pritaikant jas kaimo bendruomenės poreikiams bei laisvalaikiui (Šėta)</t>
  </si>
  <si>
    <t>Sutvarkyti/sukurti atviras viešąsias erdves Surviliškio seniūnijoje, pritaikant jas kaimo bendruomenės poreikiams bei laisvalaikiui (Sirutiškis, Kalnaberžė)</t>
  </si>
  <si>
    <t>Sportuojančių vaikų skaičius</t>
  </si>
  <si>
    <t>Apsilankymų bibliotekose skaičius (tūkst. kartų)</t>
  </si>
  <si>
    <t>Teikti integralią pagalbą į namus  Kėdainių rajone</t>
  </si>
  <si>
    <t>VšĮ "Sporto perspektyvos" programai</t>
  </si>
  <si>
    <t>Kėdainių bokso federacijos programai</t>
  </si>
  <si>
    <t>VšĮ "Sporto perspektyvos" vaikų ir jaunimo futbolo plėtros programai</t>
  </si>
  <si>
    <t>Sutvarkyti atvirais kasiniais pažeistas žemes Kėdainių rajone</t>
  </si>
  <si>
    <t>Kėdainių LEZ įsikūrusių įmonių skaičius (iš viso)</t>
  </si>
  <si>
    <t xml:space="preserve"> Visuomenės sveikatos rėmimo specialiosios programos įgyvendinimas, proc.</t>
  </si>
  <si>
    <r>
      <t xml:space="preserve">Vykdyti Visuomenės sveikatos rėmimo specialiosios programos priemones </t>
    </r>
    <r>
      <rPr>
        <i/>
        <sz val="10"/>
        <rFont val="Times New Roman"/>
        <family val="1"/>
      </rPr>
      <t>(Psichikos sveikatos stiprinimas, Bendruomenės sveikatos stiprinimas, Lėtinių neinfekcinių ligų ir traumų profilaktika, Užkrečiamųjų ligų profilaktika</t>
    </r>
    <r>
      <rPr>
        <sz val="10"/>
        <rFont val="Times New Roman"/>
        <family val="1"/>
      </rPr>
      <t>)</t>
    </r>
  </si>
  <si>
    <t>Slaugos lovų (lovadienių) skaičius/vaikų, kuriems reikalinga slauga, skaičius</t>
  </si>
  <si>
    <t>300/ 40</t>
  </si>
  <si>
    <t xml:space="preserve">Vykdyti Kėdainių rajono tuberkuliozės prevencijos, ankstyvosios diagnostikos, gydymo ir kontrolės 2017–2022 m. programą </t>
  </si>
  <si>
    <t>Vykdyti Ultragarsinių diagnostinių paslaugų teikimo efektyvumo gerinimo Kėdainių rajono savivaldybėje 2017–2022 m. programą</t>
  </si>
  <si>
    <t>Atnaujinti Dotnuvos seniūnijos Akademijos miestelio visuomeninės paskirties pastatą, pritaikant jį kaimo bendruomenės poreikiams</t>
  </si>
  <si>
    <t>Įsigytos  įrangos skaičius (lizingas)/atliktų tyrimų ir paslaugų  sk.</t>
  </si>
  <si>
    <t>1/  1400</t>
  </si>
  <si>
    <t xml:space="preserve">Užtikrinti efektyvią VšĮ Kėdainių turizmo ir verslo informacijos centro veiklą turizmo srityje </t>
  </si>
  <si>
    <t>Įgyvendinti projektą "Jonavos, Kėdainių ir Raseinių rajonų savivaldybes jungiančių trasų ir turizmo maršrutų informacinės infrastruktūros plėtra"</t>
  </si>
  <si>
    <t xml:space="preserve">Įrengti informacines lenteles prie neveikiančių ir prie veikiančių rajono kapinių,  atnaujinti užrašus ant paminklų </t>
  </si>
  <si>
    <t>Įrengtų informacinių lentelių, atnaujintų užrašų skaičius</t>
  </si>
  <si>
    <t>Įgyvendinti Kėdainių rajono savivaldybės bažnyčių rėmimo programą</t>
  </si>
  <si>
    <t>Atlikti Paberžės klebonijos, svirno ir bažnyčios tvoros restauravimo ir remonto darbus</t>
  </si>
  <si>
    <t xml:space="preserve">Atlikti archeologiniams tyrinėjimams kultūros paveldo teritorijose </t>
  </si>
  <si>
    <t>Einamaisiais metais numatomų atlikti tyrinėjimų</t>
  </si>
  <si>
    <t>Sutvarkytų objektų skaičius</t>
  </si>
  <si>
    <t>Remontuoti Minareto fasadą</t>
  </si>
  <si>
    <t>Atnaujinti Kėdainių miesto teritorijos bendrąjį planą</t>
  </si>
  <si>
    <t>Įrengti dviračių takus dešiniuoju Nevėžio upės krantu ties Tilto, Č. Milošo gatvėmis Kėdainių mieste</t>
  </si>
  <si>
    <t>Einamaisiais metais įgyvendinta projekto veiklų, proc.</t>
  </si>
  <si>
    <t>7</t>
  </si>
  <si>
    <t>Pastatytų įrenginių skaičius</t>
  </si>
  <si>
    <t>Įrengti vandens gerinimo stotį Kampų kaime</t>
  </si>
  <si>
    <t>Įrengti vandens gerinimo stotį Sangailų kaime</t>
  </si>
  <si>
    <t>Įrengti gatves Kėdainių miesto II Janušavoje (Janušavos g., Gluosnių g.)</t>
  </si>
  <si>
    <t>~355</t>
  </si>
  <si>
    <t>Projektuoti valymo įrenginius ir nuotekų tinklus Skaisgirių kaime ir atlikti darbus</t>
  </si>
  <si>
    <t>Įrengti lietaus nuotekų tinklus Pavermenio kaime (Likėnų g.)</t>
  </si>
  <si>
    <t>03.03</t>
  </si>
  <si>
    <t>03.06</t>
  </si>
  <si>
    <t>Rekonstruoti Lakštingalų g., įrengiant šaligatvį</t>
  </si>
  <si>
    <t>Parengtos techninės dokumentacijos skaičius/paklota nuotekų ir vandentiekio tinklų, m</t>
  </si>
  <si>
    <t>Įrengti Lipliūnų kaimo Dobilų gatvę ir atkarpą nuo Lipliūnų k. iki kelio Kėdainiai-Krakės</t>
  </si>
  <si>
    <t>~430</t>
  </si>
  <si>
    <r>
      <t xml:space="preserve">Rekonstruoti, tvarkyti ir vykdyti gatvių priežiūrą  mieste, užtikrinant eismo saugumą,                                                                      </t>
    </r>
    <r>
      <rPr>
        <b/>
        <sz val="10"/>
        <rFont val="Times New Roman"/>
        <family val="1"/>
      </rPr>
      <t>iš jų:</t>
    </r>
  </si>
  <si>
    <t>Įgyvendinti Lietuvos valstybės atkūrimo šimtmečio minėjimo planą Kėdainių rajono savivaldybėje</t>
  </si>
  <si>
    <t>Atnaujintos ir E. Sveikatos IS funkcionalumui pritaikytos įrangos skaičius</t>
  </si>
  <si>
    <t xml:space="preserve">Rekonstruoti Šlapaberžės k. Gėlių, Šlapaberžės, Saulėtekio, Miškų, Žaliosios, Linksmosios, Baseino, Naujaberžės gatvių apšvietimą </t>
  </si>
  <si>
    <t xml:space="preserve">Parengti ikimokyklinio ugdymo įstaigų ("Puriena", "Varpelis", "Aviliukas", "Obelėlė", "Vyturėlis") atnaujinimo techninius projektus </t>
  </si>
  <si>
    <t xml:space="preserve">Pacientų, patenkintų pirminės asmens sveikatos priežiūros paslaugų kokybe, skaičiaus didėjimas (proc.). </t>
  </si>
  <si>
    <r>
      <t>Atnaujinti/išplėsti apšvietimo inžinerinius tinklus  Pernaravos, Gudžiūnų, Vilainių, Krakių ir Surviliškio seniūnijose (</t>
    </r>
    <r>
      <rPr>
        <i/>
        <sz val="9"/>
        <rFont val="Times New Roman"/>
        <family val="1"/>
      </rPr>
      <t>Pavinkšniai, Rugėnai, Langakiai, Devynduoniai, Žilvičiai, Gudžiūnų glž, stotis, Gineitai, Šeteniai, Pilsupiai, Deveikiškės, Bakainiai, Urbeliai, Kutiškiai</t>
    </r>
    <r>
      <rPr>
        <sz val="10"/>
        <rFont val="Times New Roman"/>
        <family val="1"/>
      </rPr>
      <t>)</t>
    </r>
  </si>
  <si>
    <r>
      <t>Atnaujinti/išplėsti apšvietimo inžinerinius tinklus  Pelėdnagių seniūnijoje (</t>
    </r>
    <r>
      <rPr>
        <i/>
        <sz val="10"/>
        <rFont val="Times New Roman"/>
        <family val="1"/>
      </rPr>
      <t>Labūnava</t>
    </r>
    <r>
      <rPr>
        <sz val="10"/>
        <rFont val="Times New Roman"/>
        <family val="1"/>
      </rPr>
      <t>)</t>
    </r>
  </si>
  <si>
    <r>
      <t xml:space="preserve">Atnaujinti/išplėsti apšvietimo inžinerinius tinklus  Dotnuvos seniūnijoje </t>
    </r>
    <r>
      <rPr>
        <i/>
        <sz val="9"/>
        <rFont val="Times New Roman"/>
        <family val="1"/>
      </rPr>
      <t>(Akademijos mstl., Bokštai)</t>
    </r>
  </si>
  <si>
    <r>
      <t xml:space="preserve">Atnaujinti/išplėsti apšvietimo inžinerinius tinklus  Šėtos seniūnijoje </t>
    </r>
    <r>
      <rPr>
        <i/>
        <sz val="9"/>
        <rFont val="Times New Roman"/>
        <family val="1"/>
      </rPr>
      <t>(A. ir Ž. Kapliai, Sangailai, Mauliai, Pagiriai)</t>
    </r>
  </si>
  <si>
    <t xml:space="preserve">Išplėsti vandentiekio ir nuotekų tinklus Dotnuvos miestelio Vytauto g. </t>
  </si>
  <si>
    <t>Atnaujinti Kėdainių rajono Krakių  seniūnijos Ažytėnų kaimo visuomenės paskirties pastatą, pritaikant jį kaimo bendruomenės poreikiams bei kultūrinei veiklai</t>
  </si>
  <si>
    <t>Finansiškai paremtų bažnyčių skaičius</t>
  </si>
  <si>
    <t xml:space="preserve">Rekultivuotų atvirais kasiniais pažeistų žemių skaičius </t>
  </si>
  <si>
    <t>Finansuotų daugiabučių namų  skaičius</t>
  </si>
  <si>
    <t>Finansuoti rajono savivaldybės renginius ir kultūrines iniciatyvas</t>
  </si>
  <si>
    <t>Dalyvauti projekte "Kunigaikščių Radvilų paveldo Kėdainiuose ir Nesvyžiuje išsaugojimas bei pritaikymas turizmo reikmėms"</t>
  </si>
  <si>
    <t>Gerinti viešosios kultūrinės informacijos teikimą ir prieinamumą</t>
  </si>
  <si>
    <t>Modernizuoti lopšelio-darželio "Žilvitis" pastatą</t>
  </si>
  <si>
    <t>Įrengti vaikų žaidimo aikštelę Vainotiškių k.</t>
  </si>
  <si>
    <t>Įrengtų vaikų žaidimų aikštelių skaičius</t>
  </si>
  <si>
    <t>Teikti Česlavo Milošo premiją</t>
  </si>
  <si>
    <t>Finansuoti daugiabučių gyvenamųjų namų savininkų bendrijų rėmimo programą</t>
  </si>
  <si>
    <t>1 / 0</t>
  </si>
  <si>
    <t>1/ 50</t>
  </si>
  <si>
    <t>Parengtos techninės dokumentacijos skaičius/Objektų, prie kurių įrengtas fasadų apšvietimas, skaičius</t>
  </si>
  <si>
    <t>1/1</t>
  </si>
  <si>
    <t>1/11</t>
  </si>
  <si>
    <t xml:space="preserve">Rengti infrastruktūros objektų tvarkymo investicinius projektus, paraiškas, kitą techninę dokumentaciją  Europos Sąjungos fondų paramai gauti </t>
  </si>
  <si>
    <t>Sudaryti sąlygas kokybiškai įgyvendinti Savivaldybės funkcijas, mažinant administracinę naštą</t>
  </si>
  <si>
    <t xml:space="preserve">Gerinti savivaldybės administracijos darbo kokybę, </t>
  </si>
  <si>
    <t>Įgyvendinti programą "Projektas MAP. Mobilus meno paviljonas"</t>
  </si>
  <si>
    <t>Vykdyti E. sveikatos informacinės sistemos diegimo,  palaikymo ir tobulinimo VšĮ Kėdainių PSPC ir VšĮ Kėdainių ligoninėje 2016–2019 m. programą</t>
  </si>
  <si>
    <t>Vykdyti krūties vėžio prevencijos efektyvumo didinimo Kėdainių rajono savivaldybėje 2013–2018 m. programą</t>
  </si>
  <si>
    <t>Vykdyti storosios žarnos vėžio ankstyvosios diagnostikos  efektyvumo didinimo Kėdainių rajono savivaldybėje 2014–2019 m.  programą</t>
  </si>
  <si>
    <t>Vykdyti traumatologinės pagalbos kokybės gerinimo Kėdainių rajono savivaldybės gyventojams 2016–2021 m. programą</t>
  </si>
  <si>
    <t>Asmenų, kurių neveiksnumas peržiūrėtas, skaičius</t>
  </si>
  <si>
    <t>Parengtos techninės dokumentacijos skaičius/Pastatytų įrenginių skaičius</t>
  </si>
  <si>
    <t>1 / 1</t>
  </si>
  <si>
    <t>Parengtos techninės dokumentacijos skaičius / atlikta restauravimo darbų, proc.</t>
  </si>
  <si>
    <t>Numatomi   2019-ųjų m. asignavimai</t>
  </si>
  <si>
    <t>Sutvarkyti Babėnų šilą, sudarant sąlygas rekreaciniam poilsiui</t>
  </si>
  <si>
    <t>Kaimiškųjų seniūnijų kelių ir gatvių rekonstrukcijai</t>
  </si>
  <si>
    <t>Kaimiškųjų seniūnijų kelių ir gatvių priežiūrai ir remontui bei eismo saugumo priemonėms</t>
  </si>
  <si>
    <t>Lėšų dalis, tenkanti kaimiškųjų seniūnijų kelių ir gatvių rekonstrukcijai, proc.</t>
  </si>
  <si>
    <t>Lėšų dalis, tenkanti rajono kaimiškųjų seniūnijų kelių  ir gatvių priežiūrai, remontui bei eismo saugumo priemonėms, proc.</t>
  </si>
  <si>
    <t>Užtikrinti informacinių technologijų plėtrą savivaldybės administracijoje, kelti elektroninių paslaugų brandos lygį, naudoti elektroninį parašą</t>
  </si>
  <si>
    <t>Sutvarkyti/sukurti atviras viešąsias erdves Pernaravos, Pelėdnagių, Vilainių ir Truskavos  seniūnijose, pritaikant jas kaimo bendruomenės poreikiams bei laisvalaikiui (Pernarava, Paobelys, Šventybrastis, Apytalaukis, Petkūnai)</t>
  </si>
  <si>
    <t>Paramos-labdaros fondo "Krepšinio angelai" programai</t>
  </si>
  <si>
    <t>01 ŠVIETIMAS IR UGDYMAS</t>
  </si>
  <si>
    <t>02 SVEIKATOS APSAUGA</t>
  </si>
  <si>
    <t>Gerinti pirminės asmens sveikatos priežiūros paslaugų teikimo prieinamumą tuberkuliozės srityje</t>
  </si>
  <si>
    <t>03 SOCIALINĖS APSAUGOS PLĖTOJIMAS</t>
  </si>
  <si>
    <t>04 KŪNO KULTŪRA IR SPORTAS</t>
  </si>
  <si>
    <t>05 KULTŪROS VEIKLOS PLĖTRA</t>
  </si>
  <si>
    <t>08 APLINKOS APSAUGA</t>
  </si>
  <si>
    <t>Parengta techninė dokumentacija / Įrengtų/atnaujintų požeminių, pusiau požeminių ir antžeminių konteinerių aikštelių skaičius</t>
  </si>
  <si>
    <t>09 ŽEMĖS ŪKIO PLĖTRA IR MELIORACIJA</t>
  </si>
  <si>
    <t>10 PARAMA VERSLUI IR VERSLO PLĖTRA</t>
  </si>
  <si>
    <t>11 SAVIVALDYBĖS VALDYMO TOBULINIMAS</t>
  </si>
  <si>
    <t xml:space="preserve">Modernizuoti Kėdainių rajono Truskavos pagrindinės mokyklos pastatą Gaisų g. 1, Pavermenio k., Kėdainių r. </t>
  </si>
  <si>
    <t>Organizuoti brandos egzaminų sesiją, pagrindinio ugdymo pasiekimų patikrinimą, nacionalinį mokinių pasiekimų patikrinimą</t>
  </si>
  <si>
    <t>06 KULTŪROS PAVELDO IŠSAUGOJIMAS, TURIZMO SKATINIMAS IR VYSTYMAS</t>
  </si>
  <si>
    <t>07 INFRASTRUKTŪROS OBJEKTŲ PRIEŽIŪRA IR PLĖTRA</t>
  </si>
  <si>
    <t>Parengtų projektinių pasiūlymų, paraiškų skaičius</t>
  </si>
  <si>
    <t>Vandentiekio ir buitinių nuotekų infrastruktūros rekonstrukcija ir plėtra Šėtos miestelyje, Kunionių kaime bei Kėdainių mieste</t>
  </si>
  <si>
    <t>Paklota nuotekų tinklų / drenažo m</t>
  </si>
  <si>
    <t>Parengta techninė dokumentacija /Paklota nuotekų tinklų, m</t>
  </si>
  <si>
    <t>Parengtos techninės dokumentacijos skaičius / įrengtos gatvės dalis, m</t>
  </si>
  <si>
    <t>350</t>
  </si>
  <si>
    <t>Organizuoti  socialinės paramos ir paslaugų teikimą Lietuvos Respublikos įstatymuose nenumatytais atvejais</t>
  </si>
  <si>
    <t>Pritaikyti socialinę infrastruktūrą gyventojų poreikiams</t>
  </si>
  <si>
    <t>Parengta techninė dokumentacija / Atnaujintos/įrengtos ženklinimo infrastruktūros objektų skaičius Kėdainiuose</t>
  </si>
  <si>
    <t>1/            149</t>
  </si>
  <si>
    <t>Rekonstruoti Kėdainių rajono savivaldybės pastatą, esantį Didžiosios Rinkos a.4, Kėdainiuose, įrengiant Mikalojaus Daukšos viešosios bibliotekos vaikų ir jaunimo skyrių</t>
  </si>
  <si>
    <t>Rekonstruoti Didžiosios Rinkos aikštę</t>
  </si>
  <si>
    <t>Kompleksiškai sutvarkyti Vilainių kaimą</t>
  </si>
  <si>
    <t>Kompleksiškai sutvarkyti Pelėdnagių kaimą</t>
  </si>
  <si>
    <t>Modernizuoti lopšelio-darželio "Vaikystė" infrastruktūrą</t>
  </si>
  <si>
    <t>Modernizuoti lopšelio-darželio "Žilvitis" infrastruktūrą</t>
  </si>
  <si>
    <t>Parengti Surviliškio V.Svirskio ir Miegėnų pagrindinių mokyklų atnaujinimo techninius projektus</t>
  </si>
  <si>
    <t xml:space="preserve">Įrengti pėsčiųjų ir dviračių takus Pramonės g. Kėdainių mieste  </t>
  </si>
  <si>
    <t>~10</t>
  </si>
  <si>
    <t>Paklota/rekonstruota paviršinių  nuotekų tinklų, km</t>
  </si>
  <si>
    <t>~25</t>
  </si>
  <si>
    <t>Pakeistų atramų/šviestuvų skaičius</t>
  </si>
  <si>
    <t>1/100</t>
  </si>
  <si>
    <t>Kompleksiškai atnaujinti daugiabučių namų kvartalus (II etapas)</t>
  </si>
  <si>
    <t>Kompleksiškai atnaujinti daugiabučių namų kvartalus (I etapas)</t>
  </si>
  <si>
    <t>Suprojektuotos g. dalis /įrengtos gatvės dalis, m</t>
  </si>
  <si>
    <t xml:space="preserve">Įgyvendinti projektą "Kėdainių miesto A. Kanapinsko, P. Lukšio, Mindaugo, Pavasario ir Žemaitės gatvių rekonstrukcija"     </t>
  </si>
  <si>
    <t xml:space="preserve">Rekonstruoti Kėdainių miesto Pramonės g. </t>
  </si>
  <si>
    <t xml:space="preserve">Rekonstruoti Kėdainių miesto Nuokalnės g. </t>
  </si>
  <si>
    <t>~320</t>
  </si>
  <si>
    <t xml:space="preserve">Pakeistų atramų/šviestuvų skaičius </t>
  </si>
  <si>
    <t>Informacinių straipsnių, skelbimų apie Savivaldybės veiklą, spausdinimo plotas, kv. cm</t>
  </si>
  <si>
    <t xml:space="preserve">Parengtos techninės dokumentacijos skaičius / įrengtos (rekonstruotos) gatvės dalis, m </t>
  </si>
  <si>
    <t>Nupirktos įrangos skaičius /  didėjantis paslaugų skaičius</t>
  </si>
  <si>
    <t>Įgyvendinta projekto veiklų proc.</t>
  </si>
  <si>
    <t>~170</t>
  </si>
  <si>
    <t>Pastatytų kryžių skaičius</t>
  </si>
  <si>
    <t>IŠ VISO PROGRAMOMS</t>
  </si>
  <si>
    <t>Teikti savivaldybės paramą neįgaliesiems, senyvo amžiaus asmenims, vaikams ir daugiavaikėms, skurdžiai gyvenančioms, nuo stichinių nelaimių nukentėjusioms šeimoms, pirkti socialines paslaugas</t>
  </si>
  <si>
    <t>Užtikrinti stacionarių ir nestacionarių socialinių paslaugų teikimą Kėdainių pagalbos šeimai centre</t>
  </si>
  <si>
    <t>Numatomi      2018-ųjų m. asignavimai</t>
  </si>
  <si>
    <t>Numatomi     2019-ųjų m. asignavimai</t>
  </si>
  <si>
    <t>Numatomi  2018-ųjų m. asignavimai</t>
  </si>
  <si>
    <t>Numatomi  2019-ųjų m. asignavimai</t>
  </si>
  <si>
    <t>Įrengti, rekonstruoti, išplėsti vandentiekio ir nuotekų tinklus Kėdainių mieste (Minareto g., Kanapinsko g., Algirdo g., Parakinės g., Rūtų g.)</t>
  </si>
  <si>
    <t>Kurti Vinco Svirskio kryžių kelią Kėdainių krašte</t>
  </si>
  <si>
    <t>2020 -ieji m.</t>
  </si>
  <si>
    <t>Numatomi 2020-ųjų m. asignavimai</t>
  </si>
  <si>
    <t>2020-ieji m.</t>
  </si>
  <si>
    <t>Numatomi     2020-ųjų m. asignavimai</t>
  </si>
  <si>
    <t>Numatomi  2020-ųjų m. asignavimai</t>
  </si>
  <si>
    <t>Numatomi   2020-ųjų m. asignavimai</t>
  </si>
  <si>
    <t>1 priedas</t>
  </si>
  <si>
    <t>1 lentelė. 2018–2020 m. Švietimo ir ugdymo programos (01) tikslai, uždaviniai, priemonės, asignavimai ir vertinimo kriterijai</t>
  </si>
  <si>
    <t>2 lentelė. 2018–2020 m. Sveikatos apsaugos (02) programos tikslai, uždaviniai, priemonės, asignavimai ir vertinimo kriterijai</t>
  </si>
  <si>
    <t>3 lentelė.  2018–2020 m. Socialinės apsaugos plėtojimo programos (03) tikslai, uždaviniai, priemonės, asignavimai ir vertinimo kriterijai</t>
  </si>
  <si>
    <t>4 lentelė. 2018–2020 m. Kūno kultūros ir sporto programos (04) tikslai, uždaviniai, priemonės, asignavimai ir vertinimo kriterijai</t>
  </si>
  <si>
    <t>5 lentelė.  2018–2020 m. Kultūros veiklos plėtros programos (05) tikslai, uždaviniai, priemonės, asignavimai ir vertinimo kriterijai</t>
  </si>
  <si>
    <t>6 lentelė.2018–2020 m. Kultūros paveldo išsaugojimo, turizmo skatinimo ir vystymo  programos (06) tikslai, uždaviniai, priemonės, asignavimai ir vertinimo kriterijai</t>
  </si>
  <si>
    <t>8 lentelė. 2018–2020 m.  Aplinkos apsaugos  programos (08) tikslai, uždaviniai, priemonės, asignavimai ir vertinimo kriterijai</t>
  </si>
  <si>
    <t>9 lentelė.2018–2020 m. Žemės ūkio plėtros ir melioracijos programos (09) tikslai, uždaviniai, priemonės, asignavimai ir vertinimo kriterijai</t>
  </si>
  <si>
    <t>10 lentelė. 2018–2020 m. Paramos verslui bei verslo plėtros programos (10)  tikslai, uždaviniai, priemonės, asignavimai ir vertinimo kriterijai</t>
  </si>
  <si>
    <t>11 lentelė. 2018–2020 m. Savivaldybės valdymo tobulinimo programos (11) tikslai, uždaviniai, priemonės, asignavimai ir vertinimo kriterijai</t>
  </si>
  <si>
    <t>Finansavimo poreikis 2018–2020 m. strateginio veiklos plano programų vykdymui</t>
  </si>
  <si>
    <t>Atnaujintų grupių skaičius</t>
  </si>
  <si>
    <t>Atlikti mokyklos-darželio "Obelėlė" vidaus remonto darbus</t>
  </si>
  <si>
    <t>2600/          39000</t>
  </si>
  <si>
    <t>Tikslinių grupių asmenys, kurie dalyvavo informavimo, švietimo ir mokymo renginiuose bei sveikatos raštingumą didinančiose veiklose</t>
  </si>
  <si>
    <t>Organizuoti konkursą bešeimininkių gyvūnų mažinimui ir prevencijai įgyvendinti</t>
  </si>
  <si>
    <t>Įsigytos įrangos komplektų  skaičius</t>
  </si>
  <si>
    <t>Atnaujinti Krakių M.Katkaus gimnazijos "Bitutės" skyriaus  pastatą, apšiltinant lauko sienas</t>
  </si>
  <si>
    <t>Įgyvendinta programa</t>
  </si>
  <si>
    <t>Atnaujintų viešųjų erdvių skaičius / tūkst. m2</t>
  </si>
  <si>
    <t>3 /       16,7</t>
  </si>
  <si>
    <t xml:space="preserve">7 / 13,2 </t>
  </si>
  <si>
    <t>2 priedas</t>
  </si>
  <si>
    <t xml:space="preserve">  </t>
  </si>
  <si>
    <t>Sportuojančiųjų skaičius/ medalių skaičius</t>
  </si>
  <si>
    <t>50/16</t>
  </si>
  <si>
    <t>70/16</t>
  </si>
  <si>
    <t>70/  16</t>
  </si>
  <si>
    <t>Užimta vieta LFF I - os lygos pirmenybėse / patekta į LFF taurės 3 etapą</t>
  </si>
  <si>
    <t>4 priedas</t>
  </si>
  <si>
    <t>8 priedas</t>
  </si>
  <si>
    <t>6500</t>
  </si>
  <si>
    <t xml:space="preserve">Teikti šeimoms kompleksines paslaugas </t>
  </si>
  <si>
    <t xml:space="preserve">Remontuoti VšĮ Kėdainių ligoninės nervų ligų ir priėmimo skyrius </t>
  </si>
  <si>
    <t>Parengti projektą ir remontuoti Daugiakultūrį centrą</t>
  </si>
  <si>
    <t xml:space="preserve">Remontuoti savivaldybės ir socialinį būstą </t>
  </si>
  <si>
    <t>Remontuoti Kėdainių kultūros centro Vilainių skyriaus aktų salę</t>
  </si>
  <si>
    <t>39</t>
  </si>
  <si>
    <t>9 priedas</t>
  </si>
  <si>
    <t>10 priedas</t>
  </si>
  <si>
    <t>11 priedas</t>
  </si>
  <si>
    <t>Vaizdo stebėjimo ir saugumo priemonių skaičius</t>
  </si>
  <si>
    <t>6 priedas</t>
  </si>
  <si>
    <t xml:space="preserve">Rengti nekilnojamųjų kultūros paveldo objektų, vietovių  individualius apsaugos reglamentus </t>
  </si>
  <si>
    <t>Objektų skaičius, kuriems parengti individualūs apsaugos reglamentai</t>
  </si>
  <si>
    <t>Įgyvendinti priemones, skirtas Lietuvos Nepriklausomybės ir Lietuvos kariuomenės 100-osioms metinėms</t>
  </si>
  <si>
    <t>37</t>
  </si>
  <si>
    <t>32</t>
  </si>
  <si>
    <t>Atlikti Kalnaberžės dvaro sodybos rūmų (unikalus kodas kultūros vertybių registre 35338) stogo ir fasado  (remonto, restauravimo, apsaugos techninių priemonių įrengimas) bei vidaus tvarkybos darbus</t>
  </si>
  <si>
    <t>Atlikti paveldo objektams parengtų tvarkybos projektų ekspertizę</t>
  </si>
  <si>
    <t>Ekspertuotų projektų skaičius</t>
  </si>
  <si>
    <t>Tvarkomų objektų skaičius</t>
  </si>
  <si>
    <t>25</t>
  </si>
  <si>
    <t>Asmenų, kuriems suteiktos paslaugos skaičius</t>
  </si>
  <si>
    <t>Įgyvendintų veiklų, atnaujinant progimnaziją bei modernizuojant edukacines erdves, proc.</t>
  </si>
  <si>
    <t>Viešąsias sveikatos priežiūros paslaugas teikiančių įstaigų, kuriose pagerinta paslaugų teikimo infrastruktūra, skaičius / Gyventojų, pasinaudojusių pagerintomis paslaugomis, skaičius tūkst.</t>
  </si>
  <si>
    <t>2 /44</t>
  </si>
  <si>
    <t>Sutvarkyti  seniūnijų administracinius  pastatus</t>
  </si>
  <si>
    <t>Remontuoti ventiliacijos bei šildymo sistemą Josvainių kultūros centre</t>
  </si>
  <si>
    <t xml:space="preserve">Remontuoti Viešąją biblioteką ir jos filialus </t>
  </si>
  <si>
    <t>Rekonstruoti/įrengti/modernizuoti Kėdainių rajono gatvių apšvietimą</t>
  </si>
  <si>
    <t>~13,5</t>
  </si>
  <si>
    <t>Atnaujinti mokyklos darželio "Obelėlė" sporto aikštyną</t>
  </si>
  <si>
    <t>Panaudoti       2017-ųjų m. asignavimai</t>
  </si>
  <si>
    <t>Panaudoti 2017-ųjų m. asignavimai</t>
  </si>
  <si>
    <t>Panaudoti         2017-ųjų m. asignavimai</t>
  </si>
  <si>
    <t>Atnaujinti viešosios bibliotekos filialų IT įrangą, žaislotekas, įsigyti baldų/įrangos užimtumo centrams</t>
  </si>
  <si>
    <t>5 priedas</t>
  </si>
  <si>
    <t>~700</t>
  </si>
  <si>
    <t>~1939</t>
  </si>
  <si>
    <t>Įrengti buitinių nuotekų tinklus Aušros k. Ąžuolaičių g. ir Volučių g.</t>
  </si>
  <si>
    <t>1/760</t>
  </si>
  <si>
    <t>~290</t>
  </si>
  <si>
    <t>~184</t>
  </si>
  <si>
    <t>~864/   1009</t>
  </si>
  <si>
    <t xml:space="preserve">Išplėsti vandentiekio ir nuotekų tinklus Lipliūnų k. Greisupio g. </t>
  </si>
  <si>
    <t>1/~       370</t>
  </si>
  <si>
    <t xml:space="preserve">Išplėsti vandentiekio ir nuotekų tinklus Dotnuvos miestelio Tilto ir  Vingio g. </t>
  </si>
  <si>
    <t>26</t>
  </si>
  <si>
    <t>27</t>
  </si>
  <si>
    <t>Išplėsti nuotekų tinklus Aukšųjų Kaplių k. Liepų g. ir įrengti siurblinę</t>
  </si>
  <si>
    <t>Parengtos techninės dokumentacijos skaičius/paklota nuotekų tinklų, m</t>
  </si>
  <si>
    <t>1/~       325</t>
  </si>
  <si>
    <t>28</t>
  </si>
  <si>
    <t>1/177</t>
  </si>
  <si>
    <t xml:space="preserve">Įrengti lietaus kanalizaciją prie Liepų al. 3 namo stovėjimo aikštelės </t>
  </si>
  <si>
    <t>Paklotas lietaus nuotekų vamzdis, m</t>
  </si>
  <si>
    <t>29</t>
  </si>
  <si>
    <t>~250</t>
  </si>
  <si>
    <t>Panaudoti    2017-ųjų m. asignavimai</t>
  </si>
  <si>
    <t>Suteiktų geriausio metų verslo atstovo nominacijų skaičius</t>
  </si>
  <si>
    <t>Parengti Kėdainių rajono strateginį plėtros planą iki 2030 metų</t>
  </si>
  <si>
    <t xml:space="preserve"> Panaudoti 2017-ųjų m. asignavimai</t>
  </si>
  <si>
    <t>Parengtų  planų skaičius</t>
  </si>
  <si>
    <t>~1040</t>
  </si>
  <si>
    <t>~337</t>
  </si>
  <si>
    <t>~620</t>
  </si>
  <si>
    <t>Seniūnijų skaičius</t>
  </si>
  <si>
    <t>Įrengti buitinių nuotekų tinklus Sirutiškio kaimo Sodų,Vilties, Daškonių gatvėse</t>
  </si>
  <si>
    <t>7 priedas</t>
  </si>
  <si>
    <t>1/   50</t>
  </si>
  <si>
    <t>Atlikti kultūros paveldo objektų tvarkybos darbus seniūnijose</t>
  </si>
  <si>
    <t>Surinktų beglobių gyvūnų skaičius/šviečiamojo ir informacinio pobūdžio renginių skaičius</t>
  </si>
  <si>
    <t>150/     12</t>
  </si>
  <si>
    <t>150/    12</t>
  </si>
  <si>
    <t>150/                12</t>
  </si>
  <si>
    <t xml:space="preserve">Atnaujinti Kėdainių miesto rotušę </t>
  </si>
  <si>
    <t>Atnaujintų pastatų skaičius</t>
  </si>
  <si>
    <t>~70</t>
  </si>
  <si>
    <t>240/     240</t>
  </si>
  <si>
    <t>~800</t>
  </si>
  <si>
    <t>Rekonstruotų šaligatvių dalis, m/ įrengtų darnaus judumo priemonių skaičius</t>
  </si>
  <si>
    <r>
      <t xml:space="preserve">Rekonstruoti miesto gatvių šaligatvius </t>
    </r>
    <r>
      <rPr>
        <i/>
        <sz val="9"/>
        <rFont val="Times New Roman"/>
        <family val="1"/>
      </rPr>
      <t>(S. Jaugelio Telegos g., dalis Skongalio g., Liaudies g., S.Dariaus ir Girėno g., Rasos g, Aušros g., Liepų al, Sporto takas)</t>
    </r>
  </si>
  <si>
    <t>~540</t>
  </si>
  <si>
    <t>~1210</t>
  </si>
  <si>
    <t>~1260/1</t>
  </si>
  <si>
    <t>~1720</t>
  </si>
  <si>
    <t>~490</t>
  </si>
  <si>
    <t>~2042</t>
  </si>
  <si>
    <t>~1020</t>
  </si>
  <si>
    <t>~380</t>
  </si>
  <si>
    <t xml:space="preserve">  ~170</t>
  </si>
  <si>
    <t>Parengti projektus ir rekonstruoti/ remontuoti Dotnuvos g., Vasaros sk., Kruopinių g., Elevatoriaus g. (nuo pervažos ties įmonėmis), Janonio g., Aušros, Liepų al., Birutės  gatves)</t>
  </si>
  <si>
    <t>~26</t>
  </si>
  <si>
    <t>~20</t>
  </si>
  <si>
    <t>Panaudoti        2017-ųjų m. asignavimai</t>
  </si>
  <si>
    <t>Parengti ritualinio skerdiko namo tvoros ir vartų su saulės laikrodžiu pamatų konservavimo ir vartų atstatymo projektą ir atlikti darbus</t>
  </si>
  <si>
    <t>Atlikta atstatomųjų darbų, proc.</t>
  </si>
  <si>
    <t>Parengti projektus ir remontuoti koplytėles ir koplytstulpius (Labūnavos, Pilionių, Šėtos, Aukupėnų)</t>
  </si>
  <si>
    <t>Suremontuotų koplytėlių skaičius</t>
  </si>
  <si>
    <t xml:space="preserve">Išplėsti nuotekų ir rekonstruoti tinklus Nociūnų kaime </t>
  </si>
  <si>
    <t>Įrengti vandens gerinimo stotį ir rekonstruoti vandentiekio tinklus Beržų kaime</t>
  </si>
  <si>
    <t>Rekonstruotų vandentiekio tinklų m</t>
  </si>
  <si>
    <t>Įrengti vandens gerinimo stotį Pilionių - Jaunakaimio  kaime</t>
  </si>
  <si>
    <t>~600</t>
  </si>
  <si>
    <t xml:space="preserve">Išplėsti vandentiekio ir nuotekų tinklus miesto Akacijų ir Jazminų akligatviuose </t>
  </si>
  <si>
    <t>30</t>
  </si>
  <si>
    <t xml:space="preserve">Rekontruoti nuotekų valymo įrenginius Tiskūnuose </t>
  </si>
  <si>
    <t>31</t>
  </si>
  <si>
    <t xml:space="preserve">Rekontruoti nuotekų valymo įrenginius Labūnavoje </t>
  </si>
  <si>
    <t>Rekontruoti vandentiekio tinklus J.Basanavičiaus-Rasos-Gegučių-Kanapinsko g. kvartale</t>
  </si>
  <si>
    <t>Rekontruotų valymo įrenginių skaičius</t>
  </si>
  <si>
    <t>Rekontruotų vandentiekio tinklų  m</t>
  </si>
  <si>
    <t>33</t>
  </si>
  <si>
    <t>34</t>
  </si>
  <si>
    <t>Rekontruoti vandentiekio tinklus Chemikų-Respublikos g. kvartale</t>
  </si>
  <si>
    <t>Rekontruoti buitinių nuotekų tinklus nuo Mindaugo g. 19 iki "Giraitės" prekyvietės</t>
  </si>
  <si>
    <t>Rekontruotų nuotekų tinklų  m</t>
  </si>
  <si>
    <t>35</t>
  </si>
  <si>
    <t>Rekontruoti buitinių nuotekų tinklus nuo Lukšio g. 18 iki Smilgos upelio</t>
  </si>
  <si>
    <t>36</t>
  </si>
  <si>
    <t>Sužiedinti vandentiekio tinklus Aušros-Palangos g. ir III kėlimo siurblinė</t>
  </si>
  <si>
    <t>Sužiedinti vandentiekio tinklus Respublikos-Liaudies-Janušavos g.</t>
  </si>
  <si>
    <t xml:space="preserve">Plėsti buitinių nuotekų tinklus Miškininkų g. </t>
  </si>
  <si>
    <t>38</t>
  </si>
  <si>
    <t>Plėsti buitinių nuotekų tinklus buvusiame Dotnuvos Geležinkelio kvartale</t>
  </si>
  <si>
    <t>Atlikta numatųtų darbų proc.</t>
  </si>
  <si>
    <t>Išplėsta nuotekų tinklų  m</t>
  </si>
  <si>
    <t>50/50</t>
  </si>
  <si>
    <t>37/80</t>
  </si>
  <si>
    <t>~270</t>
  </si>
  <si>
    <t>~90</t>
  </si>
  <si>
    <t>Tobulinti Kėdainių sporto centro infrastruktūrą (Parko g. 4, Vilainiai)</t>
  </si>
  <si>
    <t xml:space="preserve">Rekonstruoti šaligatvius, įgyvendinant projektą "Kėdainių miesto J.Basanavičiaus, Birutės, Dotnuvos, Kauno ir  Šėtos gatvių rekonstrukcija" </t>
  </si>
  <si>
    <t>~1230</t>
  </si>
  <si>
    <t>Vykdyti Dienos stacionaro ir diagnostinės pagalbos reanimacijos skyriuje kokybės gerinimo Kėdainių rajono savivaldybės gyventojams 2018 m. programą</t>
  </si>
  <si>
    <r>
      <t>Atnaujinti/išplėsti apšvietimo inžinerinius tinklus  Truskavos ir Josvainių seniūnijose (</t>
    </r>
    <r>
      <rPr>
        <i/>
        <sz val="9"/>
        <rFont val="Times New Roman"/>
        <family val="1"/>
      </rPr>
      <t>Petkūnai, Pevermenys, Juodkaimiai, Sviliai, Paliepiai, Graužai, Bajėnai)</t>
    </r>
  </si>
  <si>
    <t>Projektų skaičius</t>
  </si>
  <si>
    <t xml:space="preserve">Įrengti vandentiekio ir nuotekų tinklus Pajieslio k. Žemdirbių, Alyvų ir Jieslos gatvėse   </t>
  </si>
  <si>
    <t>~300</t>
  </si>
  <si>
    <r>
      <t>Parengti Babėnų kvartalo gatvių įrengimo projektus ir įrengti gatves (II etapas) (</t>
    </r>
    <r>
      <rPr>
        <i/>
        <sz val="9"/>
        <rFont val="Times New Roman"/>
        <family val="1"/>
      </rPr>
      <t xml:space="preserve">Pergalės g., Žilvyčių g., Saulėlydžio g., Draugystės g., Alksnių g., Daumantų g., Karklų g., Vyšnių sk., Jubiliejaus ir Kosmonautų g. akligatviai) </t>
    </r>
  </si>
  <si>
    <t xml:space="preserve">Įrengti nuotekų tinklus Babėnų g. </t>
  </si>
  <si>
    <t>Įrengta nuotekų tinklų  m</t>
  </si>
  <si>
    <t>03.14</t>
  </si>
  <si>
    <t>Skatinti  rajono gabius mokinius</t>
  </si>
  <si>
    <t>Organizuoti paslaugos pirkimą Gyvūnų globos organizacijų rengiamų bešeimininkių kačių kastravimo programų įgyvendinimui</t>
  </si>
  <si>
    <t>Vykdyti odontologinės priežiūros/ pagalbos kokybės gerinimo Kėdainių rajono savivaldybės gyventojams 2011–2020 m. programą</t>
  </si>
  <si>
    <t>Vykdyti pirminės asmens sveikatos priežiūros paslaugų prieinamumo ir kokybės užtikrinimo Kėdainių rajono kaimiškųjų vietovių gyventojams 2017–2020 m. programą</t>
  </si>
  <si>
    <t>Rekonstruoti vandentiekio tinklus ir pastatyti vandens gerinimo įrenginį Truskavos gyvenvietėje</t>
  </si>
  <si>
    <t>Įgyvendinti projektą "Sveikos gyvensenos skatinimas Kėdainių rajone"</t>
  </si>
  <si>
    <t>Gerinti visuomenės informavimą ir ekologinį švietimą</t>
  </si>
  <si>
    <t>Įgyvendinti potvynių rizikos mažinimo priemones Kėdainių rajone</t>
  </si>
  <si>
    <t>1/    1400</t>
  </si>
  <si>
    <t>Finansuoti Kėdainių miesto vietos veiklos grupės 2016–2022 metų vietos plėtros strategijos įgyvendinimą</t>
  </si>
  <si>
    <t>Remti bendruomenių veiklą savivaldybėje</t>
  </si>
  <si>
    <t>Įgyvendinta projektų veiklų porc.</t>
  </si>
  <si>
    <t>Įgyvendinti projektą "Tradicinio Amatų centro Arnetų name plėtra" ir atlikti remonto darbus</t>
  </si>
  <si>
    <t>Sutvarkyti pėsčiųjų taką nuo Pavasario g. iki Lauko g.</t>
  </si>
  <si>
    <t>Sutvarkyta tako dalis, m</t>
  </si>
  <si>
    <t>Įregistruotų žemės ūkio valdų skaičius (įregistravimas, išregistravimas, kasmetinis duomenų atnaujinimas)</t>
  </si>
  <si>
    <t>Paramos už žemės ūkio naudmenas ir kitus plotus bei gyvulius priimtų paraiškų skaičius (pasėlių deklaracijos pildymas, deklaruojamų laukų įbraižymas, duomenų keitimas, pasikeitusių KŽS ribų aprašymas)</t>
  </si>
  <si>
    <t>Prašymų dėl medžiojamųjų gyvūnų padarytos žalos nustatymo skaičius (pasėliams, miškui padarytos žalos įvertinimas vietoje ir apžiūros aktų surašymas, sprendimų paruošimas)</t>
  </si>
  <si>
    <t>Pateiktų paraiškų dalies draudimo įmokų kompensacijai gauti skaičius (augalų draudimas nuo nepalankių oro sąlygų; paraiškų priėmimas, duomenų sutikrinimas, kompensuojamos sumos apskaičiavimas, duomenų suvedimas į ŽŪMIS ir KOTIS)</t>
  </si>
  <si>
    <t>Paramos paraiškų pagal Lietuvos kaimo plėtros 2014–2020 metų programos priemonės „Rizikos valdymas“ veiklos srities ,,Pasėlių, gyvūnų ir augalų draudimo įmokos“, susijusios su pasėlių ir augalų, ūkinių gyvūnų draudimo įmokų kompensavimu skaičius</t>
  </si>
  <si>
    <t>Pieno gamybos ir realizavimo metinių deklaracijų skaičius</t>
  </si>
  <si>
    <t>Paraiškų atlyginti nuostolius, kuriuos patyrė gyvūnų savininkai vykdydami gyvūnų užkrečiamųjų ligų židinių likvidavimo ir dėl šių ligų taikomas veterinarinės sanitarijos priemones skaičius(afrikinis kiaulių maras ir kt.)</t>
  </si>
  <si>
    <t>Aptarnaujamos žemės ūkio technikos, įregistruotos rajone, skaičius</t>
  </si>
  <si>
    <t>Atliktų techninių apžiūrų skaičius</t>
  </si>
  <si>
    <t>Surinkta valstybės rinkliavos už technines apžiūras ir registravimą suma Eur</t>
  </si>
  <si>
    <t>Remontuoti Kėdainių specialiąją mokyklą</t>
  </si>
  <si>
    <t>Vykdyti vaikų otorinolaringologinės pagalbos kokybės gerinimo Kėdainių rajono savivaldybės gyventojams 2011–2020 m. programą</t>
  </si>
  <si>
    <t>Numatomi 2020 - ųjų m. asignavimai</t>
  </si>
  <si>
    <t xml:space="preserve"> Kompleksiškai sutvarkyti ir pritaikyti bendruomenei ir verslui Kėdainių miesto viešąsias erdves (Kėdainių miesto, Vytauto parko, universalaus daugiafunkcio aikštyno, lauko teniso kortų prieigas)</t>
  </si>
  <si>
    <t>03.10</t>
  </si>
  <si>
    <t>Tuberkulioze sergančių pacientų, kuriems buvo suteiktos socialinės paramos priemonės tuberkuliozės gydymo metu (iš viso)</t>
  </si>
  <si>
    <t>Subjektų skaičius, kuriems suteiktos paskolos,dengtos palūkanos, skirta kompensacija</t>
  </si>
  <si>
    <t>Įgyvendinti Kėdainių rajono savivaldybės užimtumo didinimo programą</t>
  </si>
  <si>
    <t>Remontuoti privažiavimą prie ligoninės nuo Priėmimo skyriaus</t>
  </si>
  <si>
    <t>Sutvarkyta privažiavimo dalis</t>
  </si>
  <si>
    <t>Apmokėti Europos Sąjungos projektų,  kuriems taikomas apmokėjimas kompensavimo būdu, išlaidas</t>
  </si>
  <si>
    <t>8 / 1000</t>
  </si>
  <si>
    <t>7 /1100</t>
  </si>
  <si>
    <t>6 / 1200</t>
  </si>
  <si>
    <t>3 priedas</t>
  </si>
  <si>
    <t>Užimta vieta LKL čempionate, patekta į Fiba Europa Cup aštuntfinalį/ žiūrovų stebinčių rungtines skaičiaus vidurkis</t>
  </si>
  <si>
    <t>&gt;350</t>
  </si>
  <si>
    <t>&gt;200</t>
  </si>
  <si>
    <t>&gt;900</t>
  </si>
  <si>
    <t>&gt;40</t>
  </si>
  <si>
    <t>&gt;100</t>
  </si>
  <si>
    <t>&gt;1100</t>
  </si>
  <si>
    <t>&gt; 220</t>
  </si>
  <si>
    <t>Rekonstruotas aikštės plotas, m2</t>
  </si>
  <si>
    <t>Einamaisiais metais atlikta numatytų tvarkybos darbų, proc.</t>
  </si>
  <si>
    <t>Kompleksiškai sutvarkyti Kėdainių Sinagogą (Smilgos g. 5A, Kėdainiai), pritaikant kultūrinėms bei kitoms reikmėms</t>
  </si>
  <si>
    <t>Įrengtų/atnaujintų dviračių/pėsčiųjų takų, km</t>
  </si>
  <si>
    <t>7 lentelė. 2018–2020 m. Infrastruktūros objektų priežiūros ir plėtros programos (07) tikslai, uždaviniai, priemonės, asignavimai ir vertinimo kriterijai</t>
  </si>
  <si>
    <t>~1487 /2</t>
  </si>
  <si>
    <t>12 priedas</t>
  </si>
  <si>
    <t>66/66</t>
  </si>
  <si>
    <t>Rekonstruoti/įrengti/modernizuoti Kėdainių miesto gatvių apšvietimą (Mindaugo, Pavasario, Šermukšnių, Šilelio, Kruopinių, Vilniaus,  Kanapinsko, Respublikos, Rasos, Liaudies, Janušavos, Gedimino, Pavasario, J.Basanavičiaus, Josvainių, Smilgos, Tilto, Janušavos, Lauko,  J.Telegos, Knypavos, Kęstučio, Daukšos, Dariaus ir Girėno,  Liepų al., Šėtos, Kauno  gatvės ir kt.)</t>
  </si>
  <si>
    <t xml:space="preserve">Suteiktų dantų protezavimo paslaugų, finansuojamų savivaldybės biudžeto lėšomis, skaičius </t>
  </si>
  <si>
    <t>Vykdyti VšĮ Kėdainių ligoninės dantų protezavimo  programą</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</si>
</sst>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0"/>
    <numFmt numFmtId="173" formatCode="0.000"/>
    <numFmt numFmtId="174" formatCode="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27]yyyy\ &quot;m.&quot;\ mmmm\ d\ &quot;d.&quot;"/>
    <numFmt numFmtId="181" formatCode="#,##0.0"/>
    <numFmt numFmtId="182" formatCode="0.0000000"/>
    <numFmt numFmtId="183" formatCode="0.0%"/>
    <numFmt numFmtId="184" formatCode="0.00000000"/>
    <numFmt numFmtId="185" formatCode="0.000000"/>
    <numFmt numFmtId="186" formatCode="#,##0.000"/>
    <numFmt numFmtId="187" formatCode="#,##0_ ;\-#,##0\ "/>
    <numFmt numFmtId="188" formatCode="#,##0\ &quot;€&quot;"/>
    <numFmt numFmtId="189" formatCode="#,##0\ _€"/>
    <numFmt numFmtId="190" formatCode="[$€-2]\ ###,000_);[Red]\([$€-2]\ ###,000\)"/>
    <numFmt numFmtId="191" formatCode="_-* #,##0.0\ _L_t_-;\-* #,##0.0\ _L_t_-;_-* &quot;-&quot;??\ _L_t_-;_-@_-"/>
    <numFmt numFmtId="192" formatCode="#,##0.0000"/>
    <numFmt numFmtId="193" formatCode="#,##0.00000"/>
    <numFmt numFmtId="194" formatCode="_-* #,##0.0\ _€_-;\-* #,##0.0\ _€_-;_-* &quot;-&quot;?\ _€_-;_-@_-"/>
    <numFmt numFmtId="195" formatCode="0.0000000000"/>
    <numFmt numFmtId="196" formatCode="0.00000000000"/>
    <numFmt numFmtId="197" formatCode="0.000000000"/>
    <numFmt numFmtId="198" formatCode="#,##0.00\ _€"/>
    <numFmt numFmtId="199" formatCode="#,##0.0\ _€"/>
  </numFmts>
  <fonts count="77">
    <font>
      <sz val="10"/>
      <name val="Arial"/>
      <family val="0"/>
    </font>
    <font>
      <u val="single"/>
      <sz val="10"/>
      <color indexed="36"/>
      <name val="Arial"/>
      <family val="2"/>
    </font>
    <font>
      <u val="single"/>
      <sz val="10"/>
      <color indexed="12"/>
      <name val="Arial"/>
      <family val="2"/>
    </font>
    <font>
      <sz val="10"/>
      <name val="Times New Roman"/>
      <family val="1"/>
    </font>
    <font>
      <sz val="9"/>
      <name val="Times New Roman"/>
      <family val="1"/>
    </font>
    <font>
      <b/>
      <sz val="9"/>
      <name val="Times New Roman"/>
      <family val="1"/>
    </font>
    <font>
      <b/>
      <sz val="12"/>
      <name val="Times New Roman"/>
      <family val="1"/>
    </font>
    <font>
      <sz val="8"/>
      <name val="Times New Roman"/>
      <family val="1"/>
    </font>
    <font>
      <b/>
      <sz val="10"/>
      <name val="Times New Roman"/>
      <family val="1"/>
    </font>
    <font>
      <i/>
      <sz val="9"/>
      <name val="Times New Roman"/>
      <family val="1"/>
    </font>
    <font>
      <i/>
      <sz val="10"/>
      <name val="Times New Roman"/>
      <family val="1"/>
    </font>
    <font>
      <b/>
      <sz val="11"/>
      <name val="Times New Roman"/>
      <family val="1"/>
    </font>
    <font>
      <b/>
      <sz val="8"/>
      <name val="Times New Roman"/>
      <family val="1"/>
    </font>
    <font>
      <sz val="12"/>
      <name val="Times New Roman"/>
      <family val="1"/>
    </font>
    <font>
      <b/>
      <sz val="10"/>
      <name val="Arial"/>
      <family val="2"/>
    </font>
    <font>
      <i/>
      <sz val="10"/>
      <name val="Arial"/>
      <family val="2"/>
    </font>
    <font>
      <i/>
      <sz val="8"/>
      <name val="Arial"/>
      <family val="2"/>
    </font>
    <font>
      <sz val="8"/>
      <name val="Arial"/>
      <family val="2"/>
    </font>
    <font>
      <b/>
      <sz val="7"/>
      <name val="Times New Roman"/>
      <family val="1"/>
    </font>
    <font>
      <sz val="11"/>
      <name val="Times New Roman"/>
      <family val="1"/>
    </font>
    <font>
      <sz val="6"/>
      <name val="Times New Roman"/>
      <family val="1"/>
    </font>
    <font>
      <sz val="8.5"/>
      <name val="Times New Roman"/>
      <family val="1"/>
    </font>
    <font>
      <i/>
      <sz val="8"/>
      <name val="Times New Roman"/>
      <family val="1"/>
    </font>
    <font>
      <sz val="11"/>
      <name val="Arial"/>
      <family val="2"/>
    </font>
    <font>
      <sz val="7"/>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Arial"/>
      <family val="2"/>
    </font>
    <font>
      <sz val="10"/>
      <color indexed="10"/>
      <name val="Times New Roman"/>
      <family val="1"/>
    </font>
    <font>
      <sz val="9"/>
      <color indexed="10"/>
      <name val="Times New Roman"/>
      <family val="1"/>
    </font>
    <font>
      <b/>
      <sz val="10"/>
      <color indexed="10"/>
      <name val="Times New Roman"/>
      <family val="1"/>
    </font>
    <font>
      <sz val="8"/>
      <color indexed="10"/>
      <name val="Times New Roman"/>
      <family val="1"/>
    </font>
    <font>
      <sz val="10"/>
      <color indexed="8"/>
      <name val="Times New Roman"/>
      <family val="1"/>
    </font>
    <font>
      <sz val="8"/>
      <color indexed="9"/>
      <name val="Times New Roman"/>
      <family val="1"/>
    </font>
    <font>
      <sz val="10"/>
      <color indexed="9"/>
      <name val="Times New Roman"/>
      <family val="1"/>
    </font>
    <font>
      <b/>
      <sz val="12"/>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Arial"/>
      <family val="2"/>
    </font>
    <font>
      <sz val="10"/>
      <color rgb="FFFF0000"/>
      <name val="Times New Roman"/>
      <family val="1"/>
    </font>
    <font>
      <sz val="9"/>
      <color rgb="FFFF0000"/>
      <name val="Times New Roman"/>
      <family val="1"/>
    </font>
    <font>
      <b/>
      <sz val="10"/>
      <color rgb="FFFF0000"/>
      <name val="Times New Roman"/>
      <family val="1"/>
    </font>
    <font>
      <sz val="8"/>
      <color rgb="FFFF0000"/>
      <name val="Times New Roman"/>
      <family val="1"/>
    </font>
    <font>
      <sz val="10"/>
      <color theme="1"/>
      <name val="Times New Roman"/>
      <family val="1"/>
    </font>
    <font>
      <sz val="8"/>
      <color theme="0"/>
      <name val="Times New Roman"/>
      <family val="1"/>
    </font>
    <font>
      <sz val="10"/>
      <color theme="0"/>
      <name val="Times New Roman"/>
      <family val="1"/>
    </font>
    <font>
      <b/>
      <sz val="12"/>
      <color rgb="FFFF0000"/>
      <name val="Times New Roman"/>
      <family val="1"/>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style="thin"/>
      <top>
        <color indexed="63"/>
      </top>
      <bottom style="thin"/>
    </border>
    <border>
      <left style="thin">
        <color indexed="8"/>
      </left>
      <right style="thin"/>
      <top style="thin">
        <color indexed="8"/>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top>
        <color indexed="63"/>
      </top>
      <bottom style="thin">
        <color indexed="8"/>
      </bottom>
    </border>
    <border>
      <left style="thin">
        <color indexed="8"/>
      </left>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indexed="8"/>
      </bottom>
    </border>
    <border>
      <left style="medium"/>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4" fillId="0" borderId="3" applyNumberFormat="0" applyFill="0" applyAlignment="0" applyProtection="0"/>
    <xf numFmtId="0" fontId="54" fillId="0" borderId="0" applyNumberFormat="0" applyFill="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19" borderId="0" applyNumberFormat="0" applyBorder="0" applyAlignment="0" applyProtection="0"/>
    <xf numFmtId="0" fontId="58" fillId="20" borderId="0" applyNumberFormat="0" applyBorder="0" applyAlignment="0" applyProtection="0"/>
    <xf numFmtId="0" fontId="2" fillId="0" borderId="0" applyNumberFormat="0" applyFill="0" applyBorder="0" applyAlignment="0" applyProtection="0"/>
    <xf numFmtId="0" fontId="0" fillId="0" borderId="0">
      <alignment/>
      <protection/>
    </xf>
    <xf numFmtId="0" fontId="3" fillId="0" borderId="0">
      <alignment/>
      <protection/>
    </xf>
    <xf numFmtId="0" fontId="59" fillId="0" borderId="0" applyNumberFormat="0" applyFill="0" applyBorder="0" applyAlignment="0" applyProtection="0"/>
    <xf numFmtId="0" fontId="60" fillId="21" borderId="4" applyNumberFormat="0" applyAlignment="0" applyProtection="0"/>
    <xf numFmtId="0" fontId="61" fillId="22"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2" fillId="23"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0" fillId="30" borderId="6" applyNumberFormat="0" applyFont="0" applyAlignment="0" applyProtection="0"/>
    <xf numFmtId="0" fontId="6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4" fillId="21" borderId="5" applyNumberFormat="0" applyAlignment="0" applyProtection="0"/>
    <xf numFmtId="0" fontId="65" fillId="0" borderId="7" applyNumberFormat="0" applyFill="0" applyAlignment="0" applyProtection="0"/>
    <xf numFmtId="0" fontId="66" fillId="0" borderId="8" applyNumberFormat="0" applyFill="0" applyAlignment="0" applyProtection="0"/>
    <xf numFmtId="0" fontId="67" fillId="31"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04">
    <xf numFmtId="0" fontId="0" fillId="0" borderId="0" xfId="0" applyAlignment="1">
      <alignment/>
    </xf>
    <xf numFmtId="49" fontId="4" fillId="0" borderId="10" xfId="0" applyNumberFormat="1" applyFont="1" applyFill="1" applyBorder="1" applyAlignment="1">
      <alignment horizontal="left" vertical="top" wrapText="1"/>
    </xf>
    <xf numFmtId="0" fontId="4"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4" fillId="32" borderId="10" xfId="0" applyFont="1" applyFill="1" applyBorder="1" applyAlignment="1">
      <alignment horizontal="left" vertical="top" wrapText="1"/>
    </xf>
    <xf numFmtId="49" fontId="4" fillId="32" borderId="10" xfId="0" applyNumberFormat="1" applyFont="1" applyFill="1" applyBorder="1" applyAlignment="1">
      <alignment horizontal="left" vertical="top" wrapText="1"/>
    </xf>
    <xf numFmtId="0" fontId="4" fillId="32" borderId="10" xfId="0" applyFont="1" applyFill="1" applyBorder="1" applyAlignment="1">
      <alignment vertical="top" wrapText="1"/>
    </xf>
    <xf numFmtId="172" fontId="4" fillId="0" borderId="10" xfId="0" applyNumberFormat="1" applyFont="1" applyFill="1" applyBorder="1" applyAlignment="1">
      <alignment horizontal="left" vertical="top" wrapText="1"/>
    </xf>
    <xf numFmtId="49" fontId="4" fillId="0" borderId="10" xfId="0" applyNumberFormat="1" applyFont="1" applyFill="1" applyBorder="1" applyAlignment="1">
      <alignment vertical="top" wrapText="1"/>
    </xf>
    <xf numFmtId="172" fontId="4" fillId="32" borderId="10" xfId="0" applyNumberFormat="1" applyFont="1" applyFill="1" applyBorder="1" applyAlignment="1">
      <alignment horizontal="left" vertical="top" wrapText="1"/>
    </xf>
    <xf numFmtId="0" fontId="3" fillId="0" borderId="10" xfId="0" applyFont="1" applyBorder="1" applyAlignment="1">
      <alignment vertical="top" wrapText="1"/>
    </xf>
    <xf numFmtId="49" fontId="4" fillId="0" borderId="10" xfId="0" applyNumberFormat="1" applyFont="1" applyBorder="1" applyAlignment="1">
      <alignment horizontal="center" vertical="top" wrapText="1"/>
    </xf>
    <xf numFmtId="0" fontId="0" fillId="0" borderId="0" xfId="0" applyFont="1" applyAlignment="1">
      <alignment/>
    </xf>
    <xf numFmtId="0" fontId="3" fillId="0" borderId="0" xfId="0" applyFont="1" applyAlignment="1">
      <alignment/>
    </xf>
    <xf numFmtId="0" fontId="4" fillId="0" borderId="0" xfId="0" applyFont="1" applyAlignment="1">
      <alignment horizontal="left" vertical="top" wrapText="1"/>
    </xf>
    <xf numFmtId="49" fontId="8" fillId="0" borderId="10" xfId="0" applyNumberFormat="1" applyFont="1" applyFill="1" applyBorder="1" applyAlignment="1">
      <alignment horizontal="left" vertical="top" wrapText="1"/>
    </xf>
    <xf numFmtId="0" fontId="4" fillId="0" borderId="10" xfId="0" applyFont="1" applyFill="1" applyBorder="1" applyAlignment="1">
      <alignment horizontal="right" vertical="top" wrapText="1"/>
    </xf>
    <xf numFmtId="0" fontId="4" fillId="0" borderId="0" xfId="0" applyFont="1" applyFill="1" applyAlignment="1">
      <alignment vertical="top" wrapText="1"/>
    </xf>
    <xf numFmtId="49" fontId="8" fillId="0" borderId="10" xfId="0" applyNumberFormat="1" applyFont="1" applyFill="1" applyBorder="1" applyAlignment="1">
      <alignment horizontal="right" vertical="top" wrapText="1"/>
    </xf>
    <xf numFmtId="0" fontId="5"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49" fontId="5" fillId="0" borderId="10" xfId="0" applyNumberFormat="1" applyFont="1" applyFill="1" applyBorder="1" applyAlignment="1">
      <alignment vertical="top" wrapText="1"/>
    </xf>
    <xf numFmtId="0" fontId="4" fillId="0" borderId="0" xfId="0" applyFont="1" applyFill="1" applyBorder="1" applyAlignment="1">
      <alignment vertical="top" wrapText="1"/>
    </xf>
    <xf numFmtId="0" fontId="4" fillId="0" borderId="0" xfId="0" applyFont="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Fill="1" applyBorder="1" applyAlignment="1">
      <alignment wrapText="1"/>
    </xf>
    <xf numFmtId="0" fontId="4" fillId="0" borderId="0" xfId="0" applyFont="1" applyFill="1" applyBorder="1" applyAlignment="1">
      <alignment wrapText="1"/>
    </xf>
    <xf numFmtId="1" fontId="4" fillId="0" borderId="10" xfId="0" applyNumberFormat="1" applyFont="1" applyFill="1" applyBorder="1" applyAlignment="1">
      <alignment horizontal="right" vertical="top" wrapText="1"/>
    </xf>
    <xf numFmtId="0" fontId="4" fillId="0" borderId="10" xfId="0" applyNumberFormat="1" applyFont="1" applyFill="1" applyBorder="1" applyAlignment="1">
      <alignment horizontal="left" vertical="top" wrapText="1"/>
    </xf>
    <xf numFmtId="0" fontId="4" fillId="32" borderId="10" xfId="0" applyNumberFormat="1" applyFont="1" applyFill="1" applyBorder="1" applyAlignment="1">
      <alignment horizontal="left" vertical="top" wrapText="1"/>
    </xf>
    <xf numFmtId="0" fontId="4" fillId="32" borderId="10" xfId="0" applyNumberFormat="1" applyFont="1" applyFill="1" applyBorder="1" applyAlignment="1">
      <alignment vertical="top" wrapText="1"/>
    </xf>
    <xf numFmtId="0" fontId="3" fillId="32" borderId="10" xfId="0" applyNumberFormat="1" applyFont="1" applyFill="1" applyBorder="1" applyAlignment="1">
      <alignment vertical="top" wrapText="1"/>
    </xf>
    <xf numFmtId="49" fontId="4" fillId="0" borderId="0" xfId="0" applyNumberFormat="1" applyFont="1" applyBorder="1" applyAlignment="1">
      <alignment wrapText="1"/>
    </xf>
    <xf numFmtId="0" fontId="4" fillId="0" borderId="0" xfId="0" applyFont="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49" fontId="4" fillId="0" borderId="0" xfId="0" applyNumberFormat="1" applyFont="1" applyFill="1" applyAlignment="1">
      <alignment vertical="top" wrapText="1"/>
    </xf>
    <xf numFmtId="49" fontId="4" fillId="0" borderId="0" xfId="0" applyNumberFormat="1" applyFont="1" applyAlignment="1">
      <alignmen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Border="1" applyAlignment="1">
      <alignment horizontal="left" vertical="top" wrapText="1"/>
    </xf>
    <xf numFmtId="49" fontId="4" fillId="0" borderId="0" xfId="0" applyNumberFormat="1" applyFont="1" applyAlignment="1">
      <alignment horizontal="left" vertical="top" wrapText="1"/>
    </xf>
    <xf numFmtId="49" fontId="8" fillId="0" borderId="10" xfId="0" applyNumberFormat="1" applyFont="1" applyFill="1" applyBorder="1" applyAlignment="1">
      <alignment vertical="top" wrapText="1"/>
    </xf>
    <xf numFmtId="0" fontId="4" fillId="0" borderId="0" xfId="0" applyFont="1" applyAlignment="1">
      <alignment wrapText="1"/>
    </xf>
    <xf numFmtId="0" fontId="5" fillId="0" borderId="0" xfId="0" applyFont="1" applyAlignment="1">
      <alignment wrapText="1"/>
    </xf>
    <xf numFmtId="0" fontId="5" fillId="0" borderId="0" xfId="0" applyFont="1" applyFill="1" applyAlignment="1">
      <alignment wrapText="1"/>
    </xf>
    <xf numFmtId="0" fontId="4" fillId="0" borderId="0" xfId="0" applyFont="1" applyFill="1" applyAlignment="1">
      <alignment wrapText="1"/>
    </xf>
    <xf numFmtId="0" fontId="5" fillId="0" borderId="0"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32" borderId="10" xfId="0" applyNumberFormat="1" applyFont="1" applyFill="1" applyBorder="1" applyAlignment="1">
      <alignment horizontal="center" vertical="top" wrapText="1"/>
    </xf>
    <xf numFmtId="0" fontId="0" fillId="0" borderId="0" xfId="0" applyFont="1" applyFill="1" applyAlignment="1">
      <alignment/>
    </xf>
    <xf numFmtId="49" fontId="5" fillId="32" borderId="0" xfId="0" applyNumberFormat="1" applyFont="1" applyFill="1" applyBorder="1" applyAlignment="1">
      <alignment horizontal="center" vertical="top"/>
    </xf>
    <xf numFmtId="0" fontId="5" fillId="32" borderId="0" xfId="0" applyFont="1" applyFill="1" applyBorder="1" applyAlignment="1">
      <alignment horizontal="center" vertical="top"/>
    </xf>
    <xf numFmtId="0" fontId="0" fillId="32" borderId="0" xfId="0" applyFont="1" applyFill="1" applyAlignment="1">
      <alignment/>
    </xf>
    <xf numFmtId="0" fontId="0" fillId="32" borderId="0" xfId="0" applyFont="1" applyFill="1" applyAlignment="1">
      <alignment horizontal="center"/>
    </xf>
    <xf numFmtId="49" fontId="5" fillId="0" borderId="10" xfId="0" applyNumberFormat="1" applyFont="1" applyBorder="1" applyAlignment="1">
      <alignment horizontal="right" vertical="top" wrapText="1"/>
    </xf>
    <xf numFmtId="3" fontId="4" fillId="32" borderId="10" xfId="0" applyNumberFormat="1" applyFont="1" applyFill="1" applyBorder="1" applyAlignment="1">
      <alignment horizontal="right" vertical="top" wrapText="1"/>
    </xf>
    <xf numFmtId="3" fontId="4" fillId="32" borderId="10" xfId="0" applyNumberFormat="1" applyFont="1" applyFill="1" applyBorder="1" applyAlignment="1">
      <alignment vertical="top" wrapText="1"/>
    </xf>
    <xf numFmtId="0" fontId="16" fillId="0" borderId="0" xfId="0" applyFont="1" applyAlignment="1">
      <alignment/>
    </xf>
    <xf numFmtId="49" fontId="3" fillId="0" borderId="10" xfId="0" applyNumberFormat="1" applyFont="1" applyFill="1" applyBorder="1" applyAlignment="1">
      <alignment vertical="top" wrapText="1"/>
    </xf>
    <xf numFmtId="0" fontId="0" fillId="0" borderId="0" xfId="0" applyFont="1" applyAlignment="1">
      <alignment horizontal="left"/>
    </xf>
    <xf numFmtId="49" fontId="5" fillId="0" borderId="10" xfId="0" applyNumberFormat="1" applyFont="1" applyBorder="1" applyAlignment="1">
      <alignment vertical="top" wrapText="1"/>
    </xf>
    <xf numFmtId="0" fontId="3" fillId="32" borderId="10" xfId="0" applyFont="1" applyFill="1" applyBorder="1" applyAlignment="1">
      <alignment vertical="top" wrapText="1"/>
    </xf>
    <xf numFmtId="3" fontId="3" fillId="32" borderId="0" xfId="0" applyNumberFormat="1" applyFont="1" applyFill="1" applyBorder="1" applyAlignment="1">
      <alignment vertical="top" wrapText="1"/>
    </xf>
    <xf numFmtId="0" fontId="4" fillId="32" borderId="0" xfId="0" applyFont="1" applyFill="1" applyBorder="1" applyAlignment="1">
      <alignment vertical="top" wrapText="1"/>
    </xf>
    <xf numFmtId="0" fontId="4" fillId="32" borderId="0" xfId="0" applyFont="1" applyFill="1" applyAlignment="1">
      <alignment/>
    </xf>
    <xf numFmtId="0" fontId="15" fillId="32" borderId="0" xfId="0" applyFont="1" applyFill="1" applyAlignment="1">
      <alignment/>
    </xf>
    <xf numFmtId="49" fontId="8" fillId="32" borderId="10" xfId="0" applyNumberFormat="1" applyFont="1" applyFill="1" applyBorder="1" applyAlignment="1">
      <alignment horizontal="right" vertical="top" wrapText="1"/>
    </xf>
    <xf numFmtId="49" fontId="3" fillId="32" borderId="1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172" fontId="4" fillId="0" borderId="0" xfId="0" applyNumberFormat="1" applyFont="1" applyFill="1" applyBorder="1" applyAlignment="1">
      <alignment horizontal="left" vertical="top" wrapText="1"/>
    </xf>
    <xf numFmtId="172" fontId="18" fillId="0" borderId="10" xfId="0" applyNumberFormat="1" applyFont="1" applyFill="1" applyBorder="1" applyAlignment="1">
      <alignment horizontal="left" vertical="top" wrapText="1"/>
    </xf>
    <xf numFmtId="0" fontId="3" fillId="0" borderId="10" xfId="0" applyFont="1" applyFill="1" applyBorder="1" applyAlignment="1">
      <alignment vertical="top" wrapText="1"/>
    </xf>
    <xf numFmtId="49" fontId="3" fillId="32" borderId="10" xfId="0" applyNumberFormat="1" applyFont="1" applyFill="1" applyBorder="1" applyAlignment="1">
      <alignment vertical="top" wrapText="1"/>
    </xf>
    <xf numFmtId="49" fontId="3" fillId="0" borderId="10" xfId="0" applyNumberFormat="1" applyFont="1" applyBorder="1" applyAlignment="1">
      <alignment horizontal="left" vertical="top" wrapText="1"/>
    </xf>
    <xf numFmtId="49" fontId="9"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172" fontId="3" fillId="32" borderId="10"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3" fillId="0" borderId="10" xfId="0" applyNumberFormat="1" applyFont="1" applyFill="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Fill="1" applyBorder="1" applyAlignment="1">
      <alignment horizontal="left" vertical="top" wrapText="1"/>
    </xf>
    <xf numFmtId="49" fontId="3" fillId="0" borderId="10" xfId="0" applyNumberFormat="1" applyFont="1" applyBorder="1" applyAlignment="1">
      <alignment vertical="top" wrapText="1"/>
    </xf>
    <xf numFmtId="172" fontId="3" fillId="0" borderId="10" xfId="0" applyNumberFormat="1" applyFont="1" applyFill="1" applyBorder="1" applyAlignment="1">
      <alignment vertical="top" wrapText="1"/>
    </xf>
    <xf numFmtId="0" fontId="3" fillId="0" borderId="0" xfId="0" applyFont="1" applyAlignment="1">
      <alignment vertical="top" wrapText="1"/>
    </xf>
    <xf numFmtId="49" fontId="9" fillId="0" borderId="10" xfId="0" applyNumberFormat="1" applyFont="1" applyBorder="1" applyAlignment="1">
      <alignment horizontal="left" vertical="top" wrapText="1"/>
    </xf>
    <xf numFmtId="49" fontId="10" fillId="0" borderId="10" xfId="0" applyNumberFormat="1" applyFont="1" applyBorder="1" applyAlignment="1">
      <alignment horizontal="center" vertical="top" wrapText="1"/>
    </xf>
    <xf numFmtId="172" fontId="3" fillId="0" borderId="10" xfId="0" applyNumberFormat="1" applyFont="1" applyFill="1" applyBorder="1" applyAlignment="1">
      <alignment horizontal="left" vertical="top" wrapText="1"/>
    </xf>
    <xf numFmtId="0" fontId="3" fillId="33" borderId="10"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32" borderId="10" xfId="0" applyFont="1" applyFill="1" applyBorder="1" applyAlignment="1">
      <alignment horizontal="left" vertical="top" wrapText="1"/>
    </xf>
    <xf numFmtId="172" fontId="12" fillId="0" borderId="10" xfId="0" applyNumberFormat="1" applyFont="1" applyFill="1" applyBorder="1" applyAlignment="1">
      <alignment horizontal="left" vertical="top" wrapText="1"/>
    </xf>
    <xf numFmtId="49" fontId="3" fillId="0" borderId="11" xfId="0" applyNumberFormat="1" applyFont="1" applyFill="1" applyBorder="1" applyAlignment="1">
      <alignment horizontal="center" vertical="top" wrapText="1"/>
    </xf>
    <xf numFmtId="49" fontId="3" fillId="0" borderId="11" xfId="0" applyNumberFormat="1" applyFont="1" applyFill="1" applyBorder="1" applyAlignment="1">
      <alignment horizontal="left" vertical="top" wrapText="1"/>
    </xf>
    <xf numFmtId="49" fontId="8" fillId="0" borderId="0" xfId="0" applyNumberFormat="1" applyFont="1" applyFill="1" applyBorder="1" applyAlignment="1">
      <alignment vertical="top" wrapText="1"/>
    </xf>
    <xf numFmtId="49" fontId="3" fillId="0" borderId="10" xfId="0" applyNumberFormat="1" applyFont="1" applyFill="1" applyBorder="1" applyAlignment="1">
      <alignment horizontal="right" vertical="top" wrapText="1"/>
    </xf>
    <xf numFmtId="172" fontId="3" fillId="32" borderId="0" xfId="0" applyNumberFormat="1" applyFont="1" applyFill="1" applyBorder="1" applyAlignment="1">
      <alignment horizontal="left" vertical="top" wrapText="1"/>
    </xf>
    <xf numFmtId="0" fontId="4" fillId="34" borderId="0" xfId="0" applyFont="1" applyFill="1" applyBorder="1" applyAlignment="1">
      <alignment vertical="top" wrapText="1"/>
    </xf>
    <xf numFmtId="172" fontId="4" fillId="34" borderId="0" xfId="0" applyNumberFormat="1" applyFont="1" applyFill="1" applyBorder="1" applyAlignment="1">
      <alignment vertical="top" wrapText="1"/>
    </xf>
    <xf numFmtId="49" fontId="8" fillId="0" borderId="0" xfId="0" applyNumberFormat="1" applyFont="1" applyFill="1" applyBorder="1" applyAlignment="1">
      <alignment horizontal="center" vertical="center" wrapText="1"/>
    </xf>
    <xf numFmtId="0" fontId="8" fillId="0" borderId="0" xfId="0" applyNumberFormat="1" applyFont="1" applyBorder="1" applyAlignment="1">
      <alignment horizontal="center" vertical="center" wrapText="1"/>
    </xf>
    <xf numFmtId="49" fontId="3" fillId="0" borderId="11" xfId="0" applyNumberFormat="1" applyFont="1" applyFill="1" applyBorder="1" applyAlignment="1">
      <alignment vertical="top" wrapText="1"/>
    </xf>
    <xf numFmtId="49" fontId="8" fillId="32" borderId="10" xfId="0" applyNumberFormat="1" applyFont="1" applyFill="1" applyBorder="1" applyAlignment="1">
      <alignment horizontal="left" vertical="top" wrapText="1"/>
    </xf>
    <xf numFmtId="49" fontId="3" fillId="32" borderId="10" xfId="0" applyNumberFormat="1" applyFont="1" applyFill="1" applyBorder="1" applyAlignment="1">
      <alignment vertical="top" wrapText="1"/>
    </xf>
    <xf numFmtId="49" fontId="3" fillId="0" borderId="0" xfId="0" applyNumberFormat="1" applyFont="1" applyFill="1" applyBorder="1" applyAlignment="1">
      <alignment wrapText="1"/>
    </xf>
    <xf numFmtId="49" fontId="3" fillId="0" borderId="0" xfId="0" applyNumberFormat="1" applyFont="1" applyBorder="1" applyAlignment="1">
      <alignment wrapText="1"/>
    </xf>
    <xf numFmtId="0" fontId="3" fillId="0" borderId="0" xfId="0" applyFont="1" applyBorder="1" applyAlignment="1">
      <alignment wrapText="1"/>
    </xf>
    <xf numFmtId="0" fontId="3" fillId="0" borderId="10" xfId="0" applyFont="1" applyFill="1" applyBorder="1" applyAlignment="1">
      <alignment horizontal="right" vertical="top" wrapText="1"/>
    </xf>
    <xf numFmtId="0" fontId="3" fillId="0" borderId="10" xfId="0" applyFont="1" applyBorder="1" applyAlignment="1">
      <alignment horizontal="center" vertical="top" wrapText="1"/>
    </xf>
    <xf numFmtId="49" fontId="11" fillId="0" borderId="10" xfId="0" applyNumberFormat="1" applyFont="1" applyFill="1" applyBorder="1" applyAlignment="1">
      <alignment horizontal="left" vertical="top" wrapText="1"/>
    </xf>
    <xf numFmtId="0" fontId="8" fillId="0" borderId="0" xfId="0" applyNumberFormat="1" applyFont="1" applyFill="1" applyBorder="1" applyAlignment="1">
      <alignment horizontal="center" vertical="center" wrapText="1"/>
    </xf>
    <xf numFmtId="0" fontId="8" fillId="0" borderId="0" xfId="0" applyNumberFormat="1" applyFont="1" applyBorder="1" applyAlignment="1">
      <alignment horizontal="left" vertical="center" wrapText="1"/>
    </xf>
    <xf numFmtId="1" fontId="3" fillId="0" borderId="10" xfId="0" applyNumberFormat="1" applyFont="1" applyFill="1" applyBorder="1" applyAlignment="1">
      <alignment horizontal="right" vertical="top" wrapText="1"/>
    </xf>
    <xf numFmtId="0" fontId="3" fillId="0" borderId="0" xfId="0" applyFont="1" applyAlignment="1">
      <alignment horizontal="left" vertical="top" wrapText="1"/>
    </xf>
    <xf numFmtId="49" fontId="3" fillId="0" borderId="0" xfId="0" applyNumberFormat="1" applyFont="1" applyAlignment="1">
      <alignment horizontal="left" vertical="top" wrapText="1"/>
    </xf>
    <xf numFmtId="49" fontId="8" fillId="0" borderId="12" xfId="0" applyNumberFormat="1" applyFont="1" applyFill="1" applyBorder="1" applyAlignment="1">
      <alignment vertical="top" wrapText="1"/>
    </xf>
    <xf numFmtId="49" fontId="8" fillId="0" borderId="12" xfId="0" applyNumberFormat="1" applyFont="1" applyFill="1" applyBorder="1" applyAlignment="1">
      <alignment wrapText="1"/>
    </xf>
    <xf numFmtId="49" fontId="3" fillId="0" borderId="12" xfId="0" applyNumberFormat="1" applyFont="1" applyFill="1" applyBorder="1" applyAlignment="1">
      <alignment vertical="top" wrapText="1"/>
    </xf>
    <xf numFmtId="49" fontId="3" fillId="32" borderId="12" xfId="0" applyNumberFormat="1" applyFont="1" applyFill="1" applyBorder="1" applyAlignment="1">
      <alignment vertical="top" wrapText="1"/>
    </xf>
    <xf numFmtId="49" fontId="8" fillId="0" borderId="13" xfId="0" applyNumberFormat="1" applyFont="1" applyFill="1" applyBorder="1" applyAlignment="1">
      <alignment vertical="top" wrapText="1"/>
    </xf>
    <xf numFmtId="49" fontId="8" fillId="0" borderId="14" xfId="0" applyNumberFormat="1" applyFont="1" applyFill="1" applyBorder="1" applyAlignment="1">
      <alignment vertical="top" wrapText="1"/>
    </xf>
    <xf numFmtId="49" fontId="3" fillId="0" borderId="0" xfId="0" applyNumberFormat="1" applyFont="1" applyFill="1" applyAlignment="1">
      <alignment vertical="top" wrapText="1"/>
    </xf>
    <xf numFmtId="49" fontId="11" fillId="0" borderId="12" xfId="0" applyNumberFormat="1" applyFont="1" applyFill="1" applyBorder="1" applyAlignment="1">
      <alignment vertical="top" wrapText="1"/>
    </xf>
    <xf numFmtId="49" fontId="11" fillId="0" borderId="10" xfId="0" applyNumberFormat="1" applyFont="1" applyFill="1" applyBorder="1" applyAlignment="1">
      <alignment vertical="top" wrapText="1"/>
    </xf>
    <xf numFmtId="49" fontId="3" fillId="0" borderId="12" xfId="0" applyNumberFormat="1" applyFont="1" applyFill="1" applyBorder="1" applyAlignment="1">
      <alignment horizontal="left" vertical="top" wrapText="1"/>
    </xf>
    <xf numFmtId="49" fontId="8" fillId="0" borderId="11" xfId="0" applyNumberFormat="1" applyFont="1" applyFill="1" applyBorder="1" applyAlignment="1">
      <alignment vertical="top" wrapText="1"/>
    </xf>
    <xf numFmtId="0" fontId="4" fillId="34" borderId="0" xfId="0" applyFont="1" applyFill="1" applyBorder="1" applyAlignment="1">
      <alignment horizontal="right" vertical="top" wrapText="1"/>
    </xf>
    <xf numFmtId="172" fontId="4" fillId="34" borderId="0" xfId="0" applyNumberFormat="1" applyFont="1" applyFill="1" applyBorder="1" applyAlignment="1">
      <alignment horizontal="right" vertical="top" wrapText="1"/>
    </xf>
    <xf numFmtId="0" fontId="4" fillId="0" borderId="0" xfId="0" applyFont="1" applyAlignment="1">
      <alignment horizontal="right"/>
    </xf>
    <xf numFmtId="49" fontId="8" fillId="32" borderId="10" xfId="0" applyNumberFormat="1" applyFont="1" applyFill="1" applyBorder="1" applyAlignment="1">
      <alignment horizontal="center" vertical="center" wrapText="1"/>
    </xf>
    <xf numFmtId="49" fontId="5" fillId="0" borderId="15" xfId="0" applyNumberFormat="1" applyFont="1" applyBorder="1" applyAlignment="1">
      <alignment horizontal="right" vertical="top" wrapText="1"/>
    </xf>
    <xf numFmtId="49" fontId="3" fillId="33" borderId="10" xfId="0" applyNumberFormat="1" applyFont="1" applyFill="1" applyBorder="1" applyAlignment="1">
      <alignment horizontal="left" vertical="top" wrapText="1"/>
    </xf>
    <xf numFmtId="172" fontId="3" fillId="32" borderId="10" xfId="0" applyNumberFormat="1" applyFont="1" applyFill="1" applyBorder="1" applyAlignment="1">
      <alignment vertical="top" wrapText="1"/>
    </xf>
    <xf numFmtId="49" fontId="3" fillId="32" borderId="0" xfId="0" applyNumberFormat="1" applyFont="1" applyFill="1" applyBorder="1" applyAlignment="1">
      <alignment horizontal="center" vertical="top"/>
    </xf>
    <xf numFmtId="49" fontId="8" fillId="32" borderId="0" xfId="0" applyNumberFormat="1" applyFont="1" applyFill="1" applyBorder="1" applyAlignment="1">
      <alignment horizontal="center" vertical="top"/>
    </xf>
    <xf numFmtId="49" fontId="3" fillId="32" borderId="10" xfId="0" applyNumberFormat="1" applyFont="1" applyFill="1" applyBorder="1" applyAlignment="1">
      <alignment horizontal="left" vertical="center" wrapText="1"/>
    </xf>
    <xf numFmtId="49" fontId="3" fillId="32" borderId="10" xfId="0" applyNumberFormat="1" applyFont="1" applyFill="1" applyBorder="1" applyAlignment="1">
      <alignment horizontal="center" vertical="center" wrapText="1"/>
    </xf>
    <xf numFmtId="49" fontId="3" fillId="32" borderId="10" xfId="0" applyNumberFormat="1" applyFont="1" applyFill="1" applyBorder="1" applyAlignment="1">
      <alignment horizontal="left" vertical="center" textRotation="90" wrapText="1"/>
    </xf>
    <xf numFmtId="49" fontId="3" fillId="32" borderId="10" xfId="0" applyNumberFormat="1" applyFont="1" applyFill="1" applyBorder="1" applyAlignment="1">
      <alignment horizontal="center" vertical="center" textRotation="90" wrapText="1"/>
    </xf>
    <xf numFmtId="49" fontId="3" fillId="0" borderId="10" xfId="0" applyNumberFormat="1" applyFont="1" applyBorder="1" applyAlignment="1">
      <alignment horizontal="right" vertical="top" wrapText="1"/>
    </xf>
    <xf numFmtId="49" fontId="8" fillId="32" borderId="10" xfId="0" applyNumberFormat="1" applyFont="1" applyFill="1" applyBorder="1" applyAlignment="1">
      <alignment horizontal="left" vertical="center" wrapText="1"/>
    </xf>
    <xf numFmtId="172" fontId="11" fillId="0" borderId="10" xfId="0" applyNumberFormat="1" applyFont="1" applyFill="1" applyBorder="1" applyAlignment="1">
      <alignment horizontal="left" vertical="top" wrapText="1"/>
    </xf>
    <xf numFmtId="0" fontId="3" fillId="35" borderId="10" xfId="0" applyFont="1" applyFill="1" applyBorder="1" applyAlignment="1">
      <alignment horizontal="left" vertical="top" wrapText="1"/>
    </xf>
    <xf numFmtId="49" fontId="9" fillId="0" borderId="11" xfId="0" applyNumberFormat="1" applyFont="1" applyBorder="1" applyAlignment="1">
      <alignment horizontal="left" vertical="top" wrapText="1"/>
    </xf>
    <xf numFmtId="49" fontId="11" fillId="32" borderId="10" xfId="0" applyNumberFormat="1" applyFont="1" applyFill="1" applyBorder="1" applyAlignment="1">
      <alignment horizontal="center" vertical="center" textRotation="90" wrapText="1"/>
    </xf>
    <xf numFmtId="0" fontId="8" fillId="0" borderId="0" xfId="0" applyFont="1" applyBorder="1" applyAlignment="1">
      <alignment horizontal="center"/>
    </xf>
    <xf numFmtId="0" fontId="11" fillId="0" borderId="0" xfId="0" applyFont="1" applyAlignment="1">
      <alignment/>
    </xf>
    <xf numFmtId="0" fontId="11" fillId="0" borderId="10" xfId="0" applyFont="1" applyBorder="1" applyAlignment="1">
      <alignment vertical="top" wrapText="1"/>
    </xf>
    <xf numFmtId="0" fontId="11" fillId="0" borderId="0" xfId="0" applyFont="1" applyFill="1" applyAlignment="1">
      <alignment wrapText="1"/>
    </xf>
    <xf numFmtId="0" fontId="0" fillId="0" borderId="0" xfId="0" applyFont="1" applyAlignment="1">
      <alignment horizontal="right"/>
    </xf>
    <xf numFmtId="0" fontId="3" fillId="0" borderId="11" xfId="0" applyFont="1" applyFill="1" applyBorder="1" applyAlignment="1">
      <alignment horizontal="left" vertical="top" wrapText="1"/>
    </xf>
    <xf numFmtId="0" fontId="3" fillId="0" borderId="16" xfId="0" applyFont="1" applyFill="1" applyBorder="1" applyAlignment="1">
      <alignment vertical="top" wrapText="1"/>
    </xf>
    <xf numFmtId="172" fontId="3" fillId="34" borderId="10" xfId="0" applyNumberFormat="1" applyFont="1" applyFill="1" applyBorder="1" applyAlignment="1">
      <alignment vertical="top" wrapText="1"/>
    </xf>
    <xf numFmtId="1" fontId="3" fillId="0" borderId="10" xfId="0" applyNumberFormat="1" applyFont="1" applyFill="1" applyBorder="1" applyAlignment="1">
      <alignment vertical="top" wrapText="1"/>
    </xf>
    <xf numFmtId="0" fontId="3" fillId="0" borderId="10" xfId="0" applyFont="1" applyBorder="1" applyAlignment="1">
      <alignment horizontal="right" vertical="top" wrapText="1"/>
    </xf>
    <xf numFmtId="172" fontId="8" fillId="0" borderId="10" xfId="0" applyNumberFormat="1" applyFont="1" applyFill="1" applyBorder="1" applyAlignment="1">
      <alignment horizontal="left" vertical="top" wrapText="1"/>
    </xf>
    <xf numFmtId="49" fontId="3" fillId="0" borderId="14" xfId="0" applyNumberFormat="1" applyFont="1" applyFill="1" applyBorder="1" applyAlignment="1">
      <alignment vertical="top" wrapText="1"/>
    </xf>
    <xf numFmtId="3" fontId="3" fillId="34" borderId="10" xfId="0" applyNumberFormat="1" applyFont="1" applyFill="1" applyBorder="1" applyAlignment="1">
      <alignment horizontal="left" vertical="top" wrapText="1"/>
    </xf>
    <xf numFmtId="3" fontId="4" fillId="32" borderId="0" xfId="0" applyNumberFormat="1" applyFont="1" applyFill="1" applyBorder="1" applyAlignment="1">
      <alignment vertical="top" wrapText="1"/>
    </xf>
    <xf numFmtId="0" fontId="3" fillId="0" borderId="10" xfId="51" applyFont="1" applyBorder="1" applyAlignment="1">
      <alignment vertical="top" wrapText="1"/>
      <protection/>
    </xf>
    <xf numFmtId="0" fontId="3" fillId="0" borderId="0" xfId="51" applyFont="1" applyBorder="1" applyAlignment="1">
      <alignment vertical="top" wrapText="1"/>
      <protection/>
    </xf>
    <xf numFmtId="0" fontId="3" fillId="0" borderId="10" xfId="51" applyFont="1" applyBorder="1" applyAlignment="1">
      <alignment horizontal="right" vertical="top" wrapText="1"/>
      <protection/>
    </xf>
    <xf numFmtId="0" fontId="8" fillId="0" borderId="10" xfId="51" applyFont="1" applyBorder="1" applyAlignment="1">
      <alignment horizontal="right" vertical="top" wrapText="1"/>
      <protection/>
    </xf>
    <xf numFmtId="0" fontId="8" fillId="0" borderId="10" xfId="51" applyFont="1" applyBorder="1" applyAlignment="1">
      <alignment vertical="top" wrapText="1"/>
      <protection/>
    </xf>
    <xf numFmtId="49" fontId="11" fillId="0" borderId="10" xfId="0" applyNumberFormat="1" applyFont="1" applyBorder="1" applyAlignment="1">
      <alignment horizontal="right" vertical="top" wrapText="1"/>
    </xf>
    <xf numFmtId="49" fontId="11" fillId="0" borderId="15" xfId="0" applyNumberFormat="1" applyFont="1" applyBorder="1" applyAlignment="1">
      <alignment horizontal="right" vertical="top" wrapText="1"/>
    </xf>
    <xf numFmtId="49" fontId="3" fillId="0" borderId="11" xfId="0" applyNumberFormat="1" applyFont="1" applyBorder="1" applyAlignment="1">
      <alignment horizontal="left" vertical="top" wrapText="1"/>
    </xf>
    <xf numFmtId="0" fontId="3" fillId="32" borderId="0" xfId="0" applyFont="1" applyFill="1" applyAlignment="1">
      <alignment vertical="top" wrapText="1"/>
    </xf>
    <xf numFmtId="49" fontId="4" fillId="0" borderId="10" xfId="0" applyNumberFormat="1" applyFont="1" applyFill="1" applyBorder="1" applyAlignment="1">
      <alignment horizontal="center" vertical="top" wrapText="1"/>
    </xf>
    <xf numFmtId="0" fontId="3" fillId="0" borderId="11" xfId="0" applyFont="1" applyFill="1" applyBorder="1" applyAlignment="1">
      <alignment vertical="top" wrapText="1"/>
    </xf>
    <xf numFmtId="49" fontId="9" fillId="34" borderId="10" xfId="0" applyNumberFormat="1" applyFont="1" applyFill="1" applyBorder="1" applyAlignment="1">
      <alignment horizontal="left" vertical="top" wrapText="1"/>
    </xf>
    <xf numFmtId="172" fontId="12" fillId="34" borderId="10" xfId="0" applyNumberFormat="1" applyFont="1" applyFill="1" applyBorder="1" applyAlignment="1">
      <alignment horizontal="left" vertical="top" wrapText="1"/>
    </xf>
    <xf numFmtId="0" fontId="3" fillId="0" borderId="10" xfId="0" applyNumberFormat="1" applyFont="1" applyFill="1" applyBorder="1" applyAlignment="1">
      <alignment vertical="top" wrapText="1"/>
    </xf>
    <xf numFmtId="49" fontId="3" fillId="0" borderId="0" xfId="0" applyNumberFormat="1" applyFont="1" applyAlignment="1">
      <alignment vertical="top" wrapText="1"/>
    </xf>
    <xf numFmtId="0" fontId="3" fillId="0" borderId="0" xfId="0" applyFont="1" applyAlignment="1">
      <alignment horizontal="right" vertical="top" wrapText="1"/>
    </xf>
    <xf numFmtId="49" fontId="4" fillId="0" borderId="0" xfId="0" applyNumberFormat="1" applyFont="1" applyFill="1" applyAlignment="1">
      <alignment wrapText="1"/>
    </xf>
    <xf numFmtId="49" fontId="4" fillId="0" borderId="0" xfId="0" applyNumberFormat="1" applyFont="1" applyAlignment="1">
      <alignment wrapText="1"/>
    </xf>
    <xf numFmtId="0" fontId="4" fillId="0" borderId="0" xfId="0" applyFont="1" applyAlignment="1">
      <alignment wrapText="1"/>
    </xf>
    <xf numFmtId="49" fontId="8" fillId="0" borderId="0" xfId="0" applyNumberFormat="1" applyFont="1" applyFill="1" applyBorder="1" applyAlignment="1">
      <alignment horizontal="center"/>
    </xf>
    <xf numFmtId="49" fontId="8" fillId="0" borderId="0" xfId="0" applyNumberFormat="1" applyFont="1" applyBorder="1" applyAlignment="1">
      <alignment horizontal="center"/>
    </xf>
    <xf numFmtId="0" fontId="8" fillId="32" borderId="0" xfId="0" applyFont="1" applyFill="1" applyBorder="1" applyAlignment="1">
      <alignment horizontal="center"/>
    </xf>
    <xf numFmtId="49" fontId="8" fillId="0" borderId="10" xfId="0" applyNumberFormat="1" applyFont="1" applyFill="1" applyBorder="1" applyAlignment="1">
      <alignment wrapText="1"/>
    </xf>
    <xf numFmtId="49" fontId="8" fillId="0" borderId="10" xfId="0" applyNumberFormat="1" applyFont="1" applyFill="1" applyBorder="1" applyAlignment="1">
      <alignment horizontal="left" wrapText="1"/>
    </xf>
    <xf numFmtId="0" fontId="3" fillId="0" borderId="10" xfId="0" applyNumberFormat="1" applyFont="1" applyFill="1" applyBorder="1" applyAlignment="1">
      <alignment horizontal="left" vertical="top" wrapText="1"/>
    </xf>
    <xf numFmtId="0" fontId="8" fillId="0" borderId="10" xfId="0" applyNumberFormat="1" applyFont="1" applyFill="1" applyBorder="1" applyAlignment="1">
      <alignment vertical="center" wrapText="1"/>
    </xf>
    <xf numFmtId="0" fontId="8" fillId="0" borderId="10" xfId="0" applyNumberFormat="1" applyFont="1" applyFill="1" applyBorder="1" applyAlignment="1">
      <alignment horizontal="left" vertical="center" wrapText="1"/>
    </xf>
    <xf numFmtId="49" fontId="3" fillId="0" borderId="0" xfId="0" applyNumberFormat="1" applyFont="1" applyFill="1" applyAlignment="1">
      <alignment wrapText="1"/>
    </xf>
    <xf numFmtId="49" fontId="3" fillId="0" borderId="0" xfId="0" applyNumberFormat="1" applyFont="1" applyAlignment="1">
      <alignment wrapText="1"/>
    </xf>
    <xf numFmtId="0" fontId="3" fillId="32" borderId="0" xfId="0" applyFont="1" applyFill="1" applyAlignment="1">
      <alignment wrapText="1"/>
    </xf>
    <xf numFmtId="49" fontId="8" fillId="0" borderId="0" xfId="53" applyNumberFormat="1" applyFont="1" applyFill="1" applyBorder="1" applyAlignment="1">
      <alignment horizontal="right"/>
      <protection/>
    </xf>
    <xf numFmtId="49" fontId="8" fillId="0" borderId="0" xfId="53" applyNumberFormat="1" applyFont="1" applyBorder="1" applyAlignment="1">
      <alignment horizontal="center"/>
      <protection/>
    </xf>
    <xf numFmtId="0" fontId="8" fillId="0" borderId="0" xfId="53" applyFont="1" applyBorder="1" applyAlignment="1">
      <alignment horizontal="left"/>
      <protection/>
    </xf>
    <xf numFmtId="0" fontId="8" fillId="32" borderId="0" xfId="53" applyFont="1" applyFill="1" applyBorder="1" applyAlignment="1">
      <alignment horizontal="center"/>
      <protection/>
    </xf>
    <xf numFmtId="49" fontId="8" fillId="0" borderId="10" xfId="53" applyNumberFormat="1" applyFont="1" applyFill="1" applyBorder="1" applyAlignment="1">
      <alignment horizontal="right" wrapText="1"/>
      <protection/>
    </xf>
    <xf numFmtId="49" fontId="11" fillId="0" borderId="10" xfId="53" applyNumberFormat="1" applyFont="1" applyFill="1" applyBorder="1" applyAlignment="1">
      <alignment horizontal="right" wrapText="1"/>
      <protection/>
    </xf>
    <xf numFmtId="0" fontId="3" fillId="0" borderId="10" xfId="53" applyFont="1" applyFill="1" applyBorder="1" applyAlignment="1">
      <alignment horizontal="left" vertical="top" wrapText="1"/>
      <protection/>
    </xf>
    <xf numFmtId="0" fontId="3" fillId="0" borderId="10" xfId="53" applyFont="1" applyFill="1" applyBorder="1" applyAlignment="1">
      <alignment horizontal="right" vertical="top" wrapText="1"/>
      <protection/>
    </xf>
    <xf numFmtId="0" fontId="3" fillId="0" borderId="10" xfId="53" applyFont="1" applyFill="1" applyBorder="1" applyAlignment="1">
      <alignment vertical="top" wrapText="1"/>
      <protection/>
    </xf>
    <xf numFmtId="49" fontId="3" fillId="0" borderId="10" xfId="53" applyNumberFormat="1" applyFont="1" applyFill="1" applyBorder="1" applyAlignment="1">
      <alignment horizontal="right" vertical="top" wrapText="1"/>
      <protection/>
    </xf>
    <xf numFmtId="0" fontId="3" fillId="32" borderId="10" xfId="53" applyFont="1" applyFill="1" applyBorder="1" applyAlignment="1">
      <alignment horizontal="left" vertical="top" wrapText="1"/>
      <protection/>
    </xf>
    <xf numFmtId="0" fontId="3" fillId="32" borderId="10" xfId="53" applyFont="1" applyFill="1" applyBorder="1" applyAlignment="1">
      <alignment horizontal="right" vertical="top" wrapText="1"/>
      <protection/>
    </xf>
    <xf numFmtId="3" fontId="3" fillId="0" borderId="10" xfId="53" applyNumberFormat="1" applyFont="1" applyFill="1" applyBorder="1" applyAlignment="1">
      <alignment horizontal="left" vertical="top" wrapText="1"/>
      <protection/>
    </xf>
    <xf numFmtId="0" fontId="3" fillId="0" borderId="10" xfId="53" applyFont="1" applyFill="1" applyBorder="1" applyAlignment="1">
      <alignment horizontal="right" wrapText="1"/>
      <protection/>
    </xf>
    <xf numFmtId="49" fontId="11" fillId="0" borderId="10" xfId="53" applyNumberFormat="1" applyFont="1" applyFill="1" applyBorder="1" applyAlignment="1">
      <alignment horizontal="right" vertical="top" wrapText="1"/>
      <protection/>
    </xf>
    <xf numFmtId="0" fontId="8" fillId="0" borderId="10" xfId="53" applyFont="1" applyFill="1" applyBorder="1" applyAlignment="1">
      <alignment horizontal="left" wrapText="1"/>
      <protection/>
    </xf>
    <xf numFmtId="0" fontId="8" fillId="0" borderId="10" xfId="53" applyFont="1" applyFill="1" applyBorder="1" applyAlignment="1">
      <alignment horizontal="right" wrapText="1"/>
      <protection/>
    </xf>
    <xf numFmtId="49" fontId="3" fillId="0" borderId="10" xfId="53" applyNumberFormat="1" applyFont="1" applyFill="1" applyBorder="1" applyAlignment="1">
      <alignment horizontal="left" vertical="top" wrapText="1"/>
      <protection/>
    </xf>
    <xf numFmtId="49" fontId="3" fillId="0" borderId="11" xfId="53" applyNumberFormat="1" applyFont="1" applyFill="1" applyBorder="1" applyAlignment="1">
      <alignment horizontal="center" vertical="top" wrapText="1"/>
      <protection/>
    </xf>
    <xf numFmtId="0" fontId="3" fillId="0" borderId="11" xfId="53" applyFont="1" applyFill="1" applyBorder="1" applyAlignment="1">
      <alignment horizontal="right" vertical="top" wrapText="1"/>
      <protection/>
    </xf>
    <xf numFmtId="0" fontId="3" fillId="0" borderId="10" xfId="53" applyFont="1" applyBorder="1" applyAlignment="1">
      <alignment horizontal="right" vertical="top" wrapText="1"/>
      <protection/>
    </xf>
    <xf numFmtId="49" fontId="8" fillId="0" borderId="10" xfId="53" applyNumberFormat="1" applyFont="1" applyFill="1" applyBorder="1" applyAlignment="1">
      <alignment horizontal="right" vertical="top" wrapText="1"/>
      <protection/>
    </xf>
    <xf numFmtId="0" fontId="7" fillId="34" borderId="10" xfId="53" applyFont="1" applyFill="1" applyBorder="1" applyAlignment="1">
      <alignment horizontal="right" vertical="top" wrapText="1"/>
      <protection/>
    </xf>
    <xf numFmtId="49" fontId="3" fillId="0" borderId="10" xfId="53" applyNumberFormat="1" applyFont="1" applyFill="1" applyBorder="1" applyAlignment="1">
      <alignment vertical="top" wrapText="1"/>
      <protection/>
    </xf>
    <xf numFmtId="0" fontId="3" fillId="32" borderId="0" xfId="0" applyFont="1" applyFill="1" applyAlignment="1">
      <alignment horizontal="left" vertical="top" wrapText="1"/>
    </xf>
    <xf numFmtId="49" fontId="20" fillId="34" borderId="10" xfId="0" applyNumberFormat="1" applyFont="1" applyFill="1" applyBorder="1" applyAlignment="1">
      <alignment horizontal="right" vertical="top" wrapText="1"/>
    </xf>
    <xf numFmtId="49" fontId="20" fillId="34" borderId="10" xfId="0" applyNumberFormat="1" applyFont="1" applyFill="1" applyBorder="1" applyAlignment="1">
      <alignment horizontal="center" vertical="top" wrapText="1"/>
    </xf>
    <xf numFmtId="49" fontId="10" fillId="34" borderId="10" xfId="0" applyNumberFormat="1" applyFont="1" applyFill="1" applyBorder="1" applyAlignment="1">
      <alignment horizontal="left" vertical="top" wrapText="1"/>
    </xf>
    <xf numFmtId="172" fontId="11" fillId="34" borderId="10" xfId="0" applyNumberFormat="1" applyFont="1" applyFill="1" applyBorder="1" applyAlignment="1">
      <alignment horizontal="left" vertical="top" wrapText="1"/>
    </xf>
    <xf numFmtId="49" fontId="5" fillId="34" borderId="10" xfId="0" applyNumberFormat="1" applyFont="1" applyFill="1" applyBorder="1" applyAlignment="1">
      <alignment horizontal="right" vertical="top" wrapText="1"/>
    </xf>
    <xf numFmtId="0" fontId="3" fillId="32" borderId="0" xfId="0" applyFont="1" applyFill="1" applyAlignment="1">
      <alignment horizontal="right" vertical="top" wrapText="1"/>
    </xf>
    <xf numFmtId="181" fontId="3" fillId="0" borderId="10" xfId="0" applyNumberFormat="1" applyFont="1" applyFill="1" applyBorder="1" applyAlignment="1">
      <alignment horizontal="right" vertical="top" wrapText="1"/>
    </xf>
    <xf numFmtId="181" fontId="3" fillId="32" borderId="10" xfId="0" applyNumberFormat="1" applyFont="1" applyFill="1" applyBorder="1" applyAlignment="1">
      <alignment horizontal="right" vertical="top" wrapText="1"/>
    </xf>
    <xf numFmtId="181" fontId="4" fillId="34" borderId="10" xfId="0" applyNumberFormat="1" applyFont="1" applyFill="1" applyBorder="1" applyAlignment="1">
      <alignment horizontal="right" vertical="top" wrapText="1"/>
    </xf>
    <xf numFmtId="181" fontId="3" fillId="0" borderId="10" xfId="51" applyNumberFormat="1" applyFont="1" applyBorder="1" applyAlignment="1">
      <alignment vertical="top" wrapText="1"/>
      <protection/>
    </xf>
    <xf numFmtId="181" fontId="3" fillId="0" borderId="10" xfId="51" applyNumberFormat="1" applyFont="1" applyBorder="1" applyAlignment="1">
      <alignment horizontal="right" vertical="top" wrapText="1"/>
      <protection/>
    </xf>
    <xf numFmtId="181" fontId="8" fillId="32" borderId="10" xfId="0" applyNumberFormat="1" applyFont="1" applyFill="1" applyBorder="1" applyAlignment="1">
      <alignment vertical="top" wrapText="1"/>
    </xf>
    <xf numFmtId="181" fontId="3" fillId="0" borderId="10" xfId="0" applyNumberFormat="1" applyFont="1" applyFill="1" applyBorder="1" applyAlignment="1">
      <alignment vertical="top" wrapText="1"/>
    </xf>
    <xf numFmtId="181" fontId="8" fillId="0" borderId="10" xfId="0" applyNumberFormat="1" applyFont="1" applyFill="1" applyBorder="1" applyAlignment="1">
      <alignment vertical="center" wrapText="1"/>
    </xf>
    <xf numFmtId="181" fontId="11" fillId="0" borderId="10" xfId="0" applyNumberFormat="1" applyFont="1" applyFill="1" applyBorder="1" applyAlignment="1">
      <alignment vertical="center" wrapText="1"/>
    </xf>
    <xf numFmtId="181" fontId="8" fillId="0" borderId="10" xfId="0" applyNumberFormat="1" applyFont="1" applyFill="1" applyBorder="1" applyAlignment="1">
      <alignment vertical="top" wrapText="1"/>
    </xf>
    <xf numFmtId="181" fontId="11" fillId="0" borderId="10" xfId="0" applyNumberFormat="1" applyFont="1" applyFill="1" applyBorder="1" applyAlignment="1">
      <alignment vertical="top" wrapText="1"/>
    </xf>
    <xf numFmtId="181" fontId="3" fillId="34" borderId="10" xfId="42" applyNumberFormat="1" applyFont="1" applyFill="1" applyBorder="1" applyAlignment="1">
      <alignment vertical="top" wrapText="1"/>
      <protection/>
    </xf>
    <xf numFmtId="181" fontId="3" fillId="34" borderId="10" xfId="43" applyNumberFormat="1" applyFont="1" applyFill="1" applyBorder="1" applyAlignment="1">
      <alignment vertical="top" wrapText="1"/>
      <protection/>
    </xf>
    <xf numFmtId="181" fontId="3" fillId="34" borderId="10" xfId="54" applyNumberFormat="1" applyFont="1" applyFill="1" applyBorder="1" applyAlignment="1">
      <alignment vertical="top" wrapText="1"/>
      <protection/>
    </xf>
    <xf numFmtId="181" fontId="8" fillId="0" borderId="10" xfId="0" applyNumberFormat="1" applyFont="1" applyFill="1" applyBorder="1" applyAlignment="1">
      <alignment horizontal="right" vertical="top" wrapText="1"/>
    </xf>
    <xf numFmtId="181" fontId="3" fillId="32" borderId="10" xfId="42" applyNumberFormat="1" applyFont="1" applyFill="1" applyBorder="1" applyAlignment="1">
      <alignment horizontal="right" vertical="top" wrapText="1"/>
      <protection/>
    </xf>
    <xf numFmtId="181" fontId="3" fillId="0" borderId="10" xfId="0" applyNumberFormat="1" applyFont="1" applyBorder="1" applyAlignment="1">
      <alignment horizontal="right" vertical="top" wrapText="1"/>
    </xf>
    <xf numFmtId="181" fontId="3" fillId="32" borderId="10" xfId="0" applyNumberFormat="1" applyFont="1" applyFill="1" applyBorder="1" applyAlignment="1">
      <alignment horizontal="right" vertical="top" wrapText="1"/>
    </xf>
    <xf numFmtId="181" fontId="3" fillId="32" borderId="10" xfId="0" applyNumberFormat="1" applyFont="1" applyFill="1" applyBorder="1" applyAlignment="1">
      <alignment vertical="top" wrapText="1"/>
    </xf>
    <xf numFmtId="181" fontId="3" fillId="0" borderId="10" xfId="42" applyNumberFormat="1" applyFont="1" applyFill="1" applyBorder="1" applyAlignment="1">
      <alignment vertical="top" wrapText="1"/>
      <protection/>
    </xf>
    <xf numFmtId="181" fontId="8" fillId="0" borderId="10" xfId="0" applyNumberFormat="1" applyFont="1" applyBorder="1" applyAlignment="1">
      <alignment horizontal="right" vertical="top" wrapText="1"/>
    </xf>
    <xf numFmtId="181" fontId="11" fillId="0" borderId="10" xfId="0" applyNumberFormat="1" applyFont="1" applyBorder="1" applyAlignment="1">
      <alignment horizontal="right" vertical="top" wrapText="1"/>
    </xf>
    <xf numFmtId="181" fontId="3" fillId="0" borderId="10" xfId="51" applyNumberFormat="1" applyFont="1" applyBorder="1" applyAlignment="1">
      <alignment horizontal="right" wrapText="1"/>
      <protection/>
    </xf>
    <xf numFmtId="181" fontId="6" fillId="0" borderId="10" xfId="0" applyNumberFormat="1" applyFont="1" applyFill="1" applyBorder="1" applyAlignment="1">
      <alignment vertical="top" wrapText="1"/>
    </xf>
    <xf numFmtId="181" fontId="11" fillId="34" borderId="10" xfId="0" applyNumberFormat="1" applyFont="1" applyFill="1" applyBorder="1" applyAlignment="1">
      <alignment vertical="top" wrapText="1"/>
    </xf>
    <xf numFmtId="49" fontId="8" fillId="34" borderId="16" xfId="0" applyNumberFormat="1" applyFont="1" applyFill="1" applyBorder="1" applyAlignment="1">
      <alignment vertical="top" wrapText="1"/>
    </xf>
    <xf numFmtId="181" fontId="8" fillId="34" borderId="16" xfId="0" applyNumberFormat="1" applyFont="1" applyFill="1" applyBorder="1" applyAlignment="1">
      <alignment vertical="top" wrapText="1"/>
    </xf>
    <xf numFmtId="181" fontId="8" fillId="32" borderId="10" xfId="0" applyNumberFormat="1" applyFont="1" applyFill="1" applyBorder="1" applyAlignment="1">
      <alignment horizontal="right" vertical="top" wrapText="1"/>
    </xf>
    <xf numFmtId="181" fontId="3" fillId="34" borderId="10" xfId="0" applyNumberFormat="1" applyFont="1" applyFill="1" applyBorder="1" applyAlignment="1">
      <alignment vertical="top"/>
    </xf>
    <xf numFmtId="181" fontId="3" fillId="0" borderId="10" xfId="0" applyNumberFormat="1" applyFont="1" applyBorder="1" applyAlignment="1">
      <alignment vertical="top"/>
    </xf>
    <xf numFmtId="181" fontId="3" fillId="0" borderId="11" xfId="0" applyNumberFormat="1" applyFont="1" applyFill="1" applyBorder="1" applyAlignment="1">
      <alignment horizontal="right" vertical="top" wrapText="1"/>
    </xf>
    <xf numFmtId="49" fontId="8" fillId="0" borderId="16" xfId="0" applyNumberFormat="1" applyFont="1" applyFill="1" applyBorder="1" applyAlignment="1">
      <alignment vertical="top" wrapText="1"/>
    </xf>
    <xf numFmtId="181" fontId="8" fillId="0" borderId="10" xfId="52" applyNumberFormat="1" applyFont="1" applyFill="1" applyBorder="1" applyAlignment="1">
      <alignment horizontal="right" vertical="top" wrapText="1"/>
      <protection/>
    </xf>
    <xf numFmtId="181" fontId="11" fillId="0" borderId="10" xfId="52" applyNumberFormat="1" applyFont="1" applyFill="1" applyBorder="1" applyAlignment="1">
      <alignment horizontal="right" vertical="top" wrapText="1"/>
      <protection/>
    </xf>
    <xf numFmtId="181" fontId="3" fillId="0" borderId="10" xfId="51" applyNumberFormat="1" applyFont="1" applyBorder="1" applyAlignment="1">
      <alignment wrapText="1"/>
      <protection/>
    </xf>
    <xf numFmtId="0" fontId="4" fillId="0" borderId="0" xfId="0" applyFont="1" applyAlignment="1">
      <alignment horizontal="right" vertical="top" wrapText="1"/>
    </xf>
    <xf numFmtId="0" fontId="8" fillId="0" borderId="10" xfId="0" applyFont="1" applyFill="1" applyBorder="1" applyAlignment="1">
      <alignment horizontal="right" vertical="top" wrapText="1"/>
    </xf>
    <xf numFmtId="181" fontId="8" fillId="0" borderId="10" xfId="51" applyNumberFormat="1" applyFont="1" applyBorder="1" applyAlignment="1">
      <alignment horizontal="right" vertical="top" wrapText="1"/>
      <protection/>
    </xf>
    <xf numFmtId="181" fontId="4" fillId="0" borderId="10" xfId="0" applyNumberFormat="1" applyFont="1" applyBorder="1" applyAlignment="1">
      <alignment wrapText="1"/>
    </xf>
    <xf numFmtId="181" fontId="8" fillId="0" borderId="10" xfId="51" applyNumberFormat="1" applyFont="1" applyBorder="1" applyAlignment="1">
      <alignment vertical="top" wrapText="1"/>
      <protection/>
    </xf>
    <xf numFmtId="181" fontId="3" fillId="34" borderId="10" xfId="42" applyNumberFormat="1" applyFont="1" applyFill="1" applyBorder="1" applyAlignment="1">
      <alignment vertical="top"/>
      <protection/>
    </xf>
    <xf numFmtId="181" fontId="8" fillId="0" borderId="10" xfId="0" applyNumberFormat="1" applyFont="1" applyBorder="1" applyAlignment="1">
      <alignment vertical="top" wrapText="1"/>
    </xf>
    <xf numFmtId="181" fontId="3" fillId="0" borderId="10" xfId="0" applyNumberFormat="1" applyFont="1" applyBorder="1" applyAlignment="1">
      <alignment vertical="top" wrapText="1"/>
    </xf>
    <xf numFmtId="181" fontId="8" fillId="0" borderId="10" xfId="0" applyNumberFormat="1" applyFont="1" applyBorder="1" applyAlignment="1">
      <alignment vertical="top"/>
    </xf>
    <xf numFmtId="181" fontId="11" fillId="0" borderId="10" xfId="0" applyNumberFormat="1" applyFont="1" applyBorder="1" applyAlignment="1">
      <alignment vertical="top"/>
    </xf>
    <xf numFmtId="181" fontId="11" fillId="0" borderId="10" xfId="0" applyNumberFormat="1" applyFont="1" applyBorder="1" applyAlignment="1">
      <alignment vertical="top" wrapText="1"/>
    </xf>
    <xf numFmtId="0" fontId="11" fillId="0" borderId="10" xfId="0" applyFont="1" applyBorder="1" applyAlignment="1">
      <alignment horizontal="right" vertical="top" wrapText="1"/>
    </xf>
    <xf numFmtId="0" fontId="3" fillId="0" borderId="11" xfId="0" applyFont="1" applyBorder="1" applyAlignment="1">
      <alignment horizontal="center" vertical="top" wrapText="1"/>
    </xf>
    <xf numFmtId="0" fontId="3" fillId="0" borderId="11" xfId="0" applyFont="1" applyBorder="1" applyAlignment="1">
      <alignment horizontal="left" vertical="top" wrapText="1"/>
    </xf>
    <xf numFmtId="181" fontId="3" fillId="0" borderId="10" xfId="0" applyNumberFormat="1" applyFont="1" applyFill="1" applyBorder="1" applyAlignment="1">
      <alignment vertical="top"/>
    </xf>
    <xf numFmtId="191" fontId="8" fillId="0" borderId="10" xfId="47" applyNumberFormat="1" applyFont="1" applyFill="1" applyBorder="1" applyAlignment="1">
      <alignment horizontal="right" vertical="top" wrapText="1"/>
    </xf>
    <xf numFmtId="181" fontId="10" fillId="34" borderId="10" xfId="0" applyNumberFormat="1" applyFont="1" applyFill="1" applyBorder="1" applyAlignment="1">
      <alignment horizontal="right" vertical="top" wrapText="1"/>
    </xf>
    <xf numFmtId="181" fontId="3" fillId="0" borderId="10" xfId="51" applyNumberFormat="1" applyFont="1" applyFill="1" applyBorder="1" applyAlignment="1">
      <alignment horizontal="right" wrapText="1"/>
      <protection/>
    </xf>
    <xf numFmtId="181" fontId="3" fillId="0" borderId="10" xfId="51" applyNumberFormat="1" applyFont="1" applyFill="1" applyBorder="1" applyAlignment="1">
      <alignment wrapText="1"/>
      <protection/>
    </xf>
    <xf numFmtId="49" fontId="3" fillId="0" borderId="17" xfId="0" applyNumberFormat="1" applyFont="1" applyFill="1" applyBorder="1" applyAlignment="1">
      <alignment horizontal="center" vertical="top" wrapText="1"/>
    </xf>
    <xf numFmtId="181" fontId="11" fillId="32" borderId="10" xfId="53" applyNumberFormat="1" applyFont="1" applyFill="1" applyBorder="1" applyAlignment="1">
      <alignment vertical="top" wrapText="1"/>
      <protection/>
    </xf>
    <xf numFmtId="181" fontId="3" fillId="32" borderId="10" xfId="53" applyNumberFormat="1" applyFont="1" applyFill="1" applyBorder="1" applyAlignment="1">
      <alignment vertical="top" wrapText="1"/>
      <protection/>
    </xf>
    <xf numFmtId="181" fontId="3" fillId="34" borderId="10" xfId="53" applyNumberFormat="1" applyFont="1" applyFill="1" applyBorder="1" applyAlignment="1">
      <alignment vertical="top" wrapText="1"/>
      <protection/>
    </xf>
    <xf numFmtId="181" fontId="8" fillId="32" borderId="10" xfId="53" applyNumberFormat="1" applyFont="1" applyFill="1" applyBorder="1" applyAlignment="1">
      <alignment vertical="top" wrapText="1"/>
      <protection/>
    </xf>
    <xf numFmtId="181" fontId="8" fillId="32" borderId="10" xfId="53" applyNumberFormat="1" applyFont="1" applyFill="1" applyBorder="1" applyAlignment="1">
      <alignment horizontal="right" vertical="top" wrapText="1"/>
      <protection/>
    </xf>
    <xf numFmtId="181" fontId="11" fillId="32" borderId="10" xfId="53" applyNumberFormat="1" applyFont="1" applyFill="1" applyBorder="1" applyAlignment="1">
      <alignment horizontal="right" vertical="top" wrapText="1"/>
      <protection/>
    </xf>
    <xf numFmtId="4" fontId="3" fillId="32" borderId="10" xfId="53" applyNumberFormat="1" applyFont="1" applyFill="1" applyBorder="1" applyAlignment="1">
      <alignment vertical="top" wrapText="1"/>
      <protection/>
    </xf>
    <xf numFmtId="49" fontId="11" fillId="0" borderId="0" xfId="0" applyNumberFormat="1" applyFont="1" applyFill="1" applyBorder="1" applyAlignment="1">
      <alignment horizontal="center" vertical="top" wrapText="1"/>
    </xf>
    <xf numFmtId="49" fontId="19"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181" fontId="3" fillId="32" borderId="10" xfId="53" applyNumberFormat="1" applyFont="1" applyFill="1" applyBorder="1" applyAlignment="1">
      <alignment horizontal="right" vertical="top" wrapText="1"/>
      <protection/>
    </xf>
    <xf numFmtId="181" fontId="11" fillId="32" borderId="10" xfId="0" applyNumberFormat="1" applyFont="1" applyFill="1" applyBorder="1" applyAlignment="1">
      <alignment horizontal="right" vertical="top" wrapText="1"/>
    </xf>
    <xf numFmtId="181" fontId="5" fillId="32" borderId="10" xfId="0" applyNumberFormat="1" applyFont="1" applyFill="1" applyBorder="1" applyAlignment="1">
      <alignment horizontal="right" vertical="center" wrapText="1"/>
    </xf>
    <xf numFmtId="181" fontId="3" fillId="0" borderId="11" xfId="0" applyNumberFormat="1" applyFont="1" applyBorder="1" applyAlignment="1">
      <alignment horizontal="right" vertical="top" wrapText="1"/>
    </xf>
    <xf numFmtId="0" fontId="7" fillId="32" borderId="0" xfId="0" applyFont="1" applyFill="1" applyBorder="1" applyAlignment="1">
      <alignment horizontal="right" vertical="top" wrapText="1"/>
    </xf>
    <xf numFmtId="0" fontId="7" fillId="32" borderId="10" xfId="0" applyFont="1" applyFill="1" applyBorder="1" applyAlignment="1">
      <alignment horizontal="right" vertical="top" wrapText="1"/>
    </xf>
    <xf numFmtId="3" fontId="7" fillId="32" borderId="10" xfId="0" applyNumberFormat="1" applyFont="1" applyFill="1" applyBorder="1" applyAlignment="1">
      <alignment horizontal="right" vertical="top" wrapText="1"/>
    </xf>
    <xf numFmtId="49" fontId="9" fillId="0" borderId="10" xfId="0" applyNumberFormat="1" applyFont="1" applyBorder="1" applyAlignment="1">
      <alignment horizontal="right" vertical="top" wrapText="1"/>
    </xf>
    <xf numFmtId="49" fontId="9" fillId="0" borderId="11" xfId="0" applyNumberFormat="1" applyFont="1" applyBorder="1" applyAlignment="1">
      <alignment horizontal="right" vertical="top" wrapText="1"/>
    </xf>
    <xf numFmtId="3" fontId="4" fillId="32" borderId="0" xfId="0" applyNumberFormat="1" applyFont="1" applyFill="1" applyBorder="1" applyAlignment="1">
      <alignment horizontal="right" vertical="top" wrapText="1"/>
    </xf>
    <xf numFmtId="0" fontId="7" fillId="32" borderId="0" xfId="0" applyFont="1" applyFill="1" applyAlignment="1">
      <alignment horizontal="right"/>
    </xf>
    <xf numFmtId="181" fontId="5" fillId="32" borderId="10" xfId="0" applyNumberFormat="1" applyFont="1" applyFill="1" applyBorder="1" applyAlignment="1">
      <alignment horizontal="right" vertical="top" wrapText="1"/>
    </xf>
    <xf numFmtId="181" fontId="3" fillId="35" borderId="10" xfId="0" applyNumberFormat="1" applyFont="1" applyFill="1" applyBorder="1" applyAlignment="1">
      <alignment horizontal="right" vertical="top" wrapText="1"/>
    </xf>
    <xf numFmtId="181" fontId="3" fillId="35" borderId="10" xfId="0" applyNumberFormat="1" applyFont="1" applyFill="1" applyBorder="1" applyAlignment="1">
      <alignment vertical="top" wrapText="1"/>
    </xf>
    <xf numFmtId="181" fontId="10" fillId="32" borderId="10" xfId="0" applyNumberFormat="1" applyFont="1" applyFill="1" applyBorder="1" applyAlignment="1">
      <alignment vertical="top" wrapText="1"/>
    </xf>
    <xf numFmtId="181" fontId="10" fillId="34" borderId="10" xfId="0" applyNumberFormat="1" applyFont="1" applyFill="1" applyBorder="1" applyAlignment="1">
      <alignment vertical="top" wrapText="1"/>
    </xf>
    <xf numFmtId="181" fontId="8" fillId="34" borderId="10" xfId="0" applyNumberFormat="1" applyFont="1" applyFill="1" applyBorder="1" applyAlignment="1">
      <alignment vertical="top" wrapText="1"/>
    </xf>
    <xf numFmtId="172" fontId="5" fillId="0" borderId="10" xfId="0" applyNumberFormat="1" applyFont="1" applyFill="1" applyBorder="1" applyAlignment="1">
      <alignment horizontal="left" vertical="top" wrapText="1"/>
    </xf>
    <xf numFmtId="49" fontId="9" fillId="34" borderId="11" xfId="0" applyNumberFormat="1" applyFont="1" applyFill="1" applyBorder="1" applyAlignment="1">
      <alignment vertical="top" wrapText="1"/>
    </xf>
    <xf numFmtId="49" fontId="9" fillId="34" borderId="18" xfId="0" applyNumberFormat="1" applyFont="1" applyFill="1" applyBorder="1" applyAlignment="1">
      <alignment vertical="top" wrapText="1"/>
    </xf>
    <xf numFmtId="0" fontId="11" fillId="0" borderId="0" xfId="0" applyFont="1" applyBorder="1" applyAlignment="1">
      <alignment horizontal="center" vertical="center"/>
    </xf>
    <xf numFmtId="0" fontId="4" fillId="34" borderId="10" xfId="0" applyFont="1" applyFill="1" applyBorder="1" applyAlignment="1">
      <alignment horizontal="left" vertical="top" wrapText="1"/>
    </xf>
    <xf numFmtId="0" fontId="4" fillId="34" borderId="10" xfId="0" applyFont="1" applyFill="1" applyBorder="1" applyAlignment="1">
      <alignment horizontal="right" vertical="top" wrapText="1"/>
    </xf>
    <xf numFmtId="181" fontId="4" fillId="0" borderId="10" xfId="0" applyNumberFormat="1" applyFont="1" applyFill="1" applyBorder="1" applyAlignment="1">
      <alignment horizontal="right" vertical="top" wrapText="1"/>
    </xf>
    <xf numFmtId="181" fontId="3" fillId="0" borderId="0" xfId="0" applyNumberFormat="1" applyFont="1" applyBorder="1" applyAlignment="1">
      <alignment vertical="top" wrapText="1"/>
    </xf>
    <xf numFmtId="0" fontId="3" fillId="34" borderId="0" xfId="0" applyFont="1" applyFill="1" applyAlignment="1">
      <alignment vertical="top" wrapText="1"/>
    </xf>
    <xf numFmtId="181" fontId="3" fillId="0" borderId="16" xfId="53" applyNumberFormat="1" applyFont="1" applyFill="1" applyBorder="1" applyAlignment="1">
      <alignment vertical="top" wrapText="1"/>
      <protection/>
    </xf>
    <xf numFmtId="0" fontId="3" fillId="32" borderId="11" xfId="0" applyNumberFormat="1" applyFont="1" applyFill="1" applyBorder="1" applyAlignment="1">
      <alignment vertical="top" wrapText="1"/>
    </xf>
    <xf numFmtId="0" fontId="3" fillId="32" borderId="18" xfId="0" applyNumberFormat="1" applyFont="1" applyFill="1" applyBorder="1" applyAlignment="1">
      <alignment vertical="top" wrapText="1"/>
    </xf>
    <xf numFmtId="0" fontId="3" fillId="32" borderId="16" xfId="0" applyNumberFormat="1" applyFont="1" applyFill="1" applyBorder="1" applyAlignment="1">
      <alignment vertical="top" wrapText="1"/>
    </xf>
    <xf numFmtId="181" fontId="8" fillId="0" borderId="16" xfId="0" applyNumberFormat="1" applyFont="1" applyFill="1" applyBorder="1" applyAlignment="1">
      <alignment vertical="top" wrapText="1"/>
    </xf>
    <xf numFmtId="49" fontId="4" fillId="34" borderId="10" xfId="0" applyNumberFormat="1" applyFont="1" applyFill="1" applyBorder="1" applyAlignment="1">
      <alignment horizontal="center" vertical="top" wrapText="1"/>
    </xf>
    <xf numFmtId="49" fontId="9" fillId="34" borderId="11" xfId="0" applyNumberFormat="1" applyFont="1" applyFill="1" applyBorder="1" applyAlignment="1">
      <alignment horizontal="left" vertical="top" wrapText="1"/>
    </xf>
    <xf numFmtId="0" fontId="8" fillId="0" borderId="0" xfId="0" applyFont="1" applyAlignment="1">
      <alignment vertical="top" wrapText="1"/>
    </xf>
    <xf numFmtId="0" fontId="8" fillId="0" borderId="0" xfId="0" applyFont="1" applyFill="1" applyAlignment="1">
      <alignment vertical="top" wrapText="1"/>
    </xf>
    <xf numFmtId="0" fontId="3" fillId="0" borderId="0" xfId="0" applyFont="1" applyFill="1" applyAlignment="1">
      <alignment vertical="top" wrapText="1"/>
    </xf>
    <xf numFmtId="181" fontId="4" fillId="32" borderId="0" xfId="0" applyNumberFormat="1" applyFont="1" applyFill="1" applyBorder="1" applyAlignment="1">
      <alignment vertical="top" wrapText="1"/>
    </xf>
    <xf numFmtId="0" fontId="7" fillId="32" borderId="0" xfId="0" applyFont="1" applyFill="1" applyBorder="1" applyAlignment="1">
      <alignment horizontal="right" vertical="top" textRotation="90" wrapText="1"/>
    </xf>
    <xf numFmtId="49" fontId="10" fillId="0" borderId="10" xfId="0" applyNumberFormat="1" applyFont="1" applyBorder="1" applyAlignment="1">
      <alignment horizontal="left" vertical="top" wrapText="1"/>
    </xf>
    <xf numFmtId="49" fontId="3" fillId="0" borderId="0" xfId="0" applyNumberFormat="1" applyFont="1" applyFill="1" applyAlignment="1">
      <alignment horizontal="center" vertical="top" wrapText="1"/>
    </xf>
    <xf numFmtId="49" fontId="8" fillId="0" borderId="10" xfId="0" applyNumberFormat="1" applyFont="1" applyBorder="1" applyAlignment="1">
      <alignment horizontal="center" vertical="top" wrapText="1"/>
    </xf>
    <xf numFmtId="49" fontId="8" fillId="34" borderId="10"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3" fillId="0" borderId="0" xfId="0" applyFont="1" applyAlignment="1">
      <alignment horizontal="center" vertical="top" wrapText="1"/>
    </xf>
    <xf numFmtId="181" fontId="8" fillId="13" borderId="10" xfId="51" applyNumberFormat="1" applyFont="1" applyFill="1" applyBorder="1" applyAlignment="1">
      <alignment wrapText="1"/>
      <protection/>
    </xf>
    <xf numFmtId="181" fontId="11" fillId="13" borderId="10" xfId="51" applyNumberFormat="1" applyFont="1" applyFill="1" applyBorder="1" applyAlignment="1">
      <alignment vertical="top" wrapText="1"/>
      <protection/>
    </xf>
    <xf numFmtId="0" fontId="68" fillId="32" borderId="0" xfId="0" applyFont="1" applyFill="1" applyAlignment="1">
      <alignment/>
    </xf>
    <xf numFmtId="0" fontId="69" fillId="0" borderId="0" xfId="0" applyFont="1" applyBorder="1" applyAlignment="1">
      <alignment vertical="top" wrapText="1"/>
    </xf>
    <xf numFmtId="0" fontId="69" fillId="0" borderId="0" xfId="0" applyFont="1" applyBorder="1" applyAlignment="1">
      <alignment wrapText="1"/>
    </xf>
    <xf numFmtId="181" fontId="6" fillId="36" borderId="16" xfId="0" applyNumberFormat="1" applyFont="1" applyFill="1" applyBorder="1" applyAlignment="1">
      <alignment horizontal="right" vertical="top" wrapText="1"/>
    </xf>
    <xf numFmtId="181" fontId="11" fillId="13" borderId="10" xfId="51" applyNumberFormat="1" applyFont="1" applyFill="1" applyBorder="1" applyAlignment="1">
      <alignment wrapText="1"/>
      <protection/>
    </xf>
    <xf numFmtId="181" fontId="11" fillId="13" borderId="10" xfId="51" applyNumberFormat="1" applyFont="1" applyFill="1" applyBorder="1" applyAlignment="1">
      <alignment horizontal="right" wrapText="1"/>
      <protection/>
    </xf>
    <xf numFmtId="0" fontId="70" fillId="0" borderId="0" xfId="0" applyFont="1" applyAlignment="1">
      <alignment wrapText="1"/>
    </xf>
    <xf numFmtId="181" fontId="13" fillId="34" borderId="10" xfId="53" applyNumberFormat="1" applyFont="1" applyFill="1" applyBorder="1" applyAlignment="1">
      <alignment vertical="top" wrapText="1"/>
      <protection/>
    </xf>
    <xf numFmtId="0" fontId="3" fillId="32" borderId="0" xfId="0" applyFont="1" applyFill="1" applyBorder="1" applyAlignment="1">
      <alignment vertical="top" wrapText="1"/>
    </xf>
    <xf numFmtId="0" fontId="3" fillId="32" borderId="0" xfId="0" applyFont="1" applyFill="1" applyBorder="1" applyAlignment="1">
      <alignment horizontal="right" vertical="top" wrapText="1"/>
    </xf>
    <xf numFmtId="181" fontId="3" fillId="0" borderId="0" xfId="0" applyNumberFormat="1" applyFont="1" applyBorder="1" applyAlignment="1">
      <alignment horizontal="left" vertical="top" wrapText="1"/>
    </xf>
    <xf numFmtId="0" fontId="3" fillId="0" borderId="11" xfId="51" applyFont="1" applyBorder="1" applyAlignment="1">
      <alignment horizontal="center" vertical="top" wrapText="1"/>
      <protection/>
    </xf>
    <xf numFmtId="0" fontId="3" fillId="0" borderId="11" xfId="51" applyFont="1" applyBorder="1" applyAlignment="1">
      <alignment horizontal="left" vertical="top" wrapText="1"/>
      <protection/>
    </xf>
    <xf numFmtId="181" fontId="3" fillId="0" borderId="10" xfId="51" applyNumberFormat="1" applyFont="1" applyFill="1" applyBorder="1" applyAlignment="1">
      <alignment vertical="top" wrapText="1"/>
      <protection/>
    </xf>
    <xf numFmtId="0" fontId="3" fillId="34" borderId="10" xfId="0" applyFont="1" applyFill="1" applyBorder="1" applyAlignment="1">
      <alignment vertical="top" wrapText="1"/>
    </xf>
    <xf numFmtId="49" fontId="3" fillId="34" borderId="10" xfId="0" applyNumberFormat="1" applyFont="1" applyFill="1" applyBorder="1" applyAlignment="1">
      <alignment horizontal="center" vertical="top" wrapText="1"/>
    </xf>
    <xf numFmtId="49" fontId="3" fillId="34" borderId="10" xfId="0" applyNumberFormat="1" applyFont="1" applyFill="1" applyBorder="1" applyAlignment="1">
      <alignment horizontal="left" vertical="top" wrapText="1"/>
    </xf>
    <xf numFmtId="49" fontId="3" fillId="34" borderId="10" xfId="0" applyNumberFormat="1" applyFont="1" applyFill="1" applyBorder="1" applyAlignment="1">
      <alignment vertical="top" wrapText="1"/>
    </xf>
    <xf numFmtId="0" fontId="3" fillId="34" borderId="10" xfId="0" applyFont="1" applyFill="1" applyBorder="1" applyAlignment="1">
      <alignment horizontal="left" vertical="top" wrapText="1"/>
    </xf>
    <xf numFmtId="0" fontId="3" fillId="34" borderId="18" xfId="0" applyFont="1" applyFill="1" applyBorder="1" applyAlignment="1">
      <alignment horizontal="left" vertical="top" wrapText="1"/>
    </xf>
    <xf numFmtId="172" fontId="3" fillId="34" borderId="10" xfId="0" applyNumberFormat="1" applyFont="1" applyFill="1" applyBorder="1" applyAlignment="1">
      <alignment horizontal="left" vertical="top" wrapText="1"/>
    </xf>
    <xf numFmtId="181" fontId="3" fillId="34" borderId="10" xfId="0" applyNumberFormat="1" applyFont="1" applyFill="1" applyBorder="1" applyAlignment="1">
      <alignment horizontal="right" vertical="top" wrapText="1"/>
    </xf>
    <xf numFmtId="49" fontId="4" fillId="34" borderId="11" xfId="0" applyNumberFormat="1" applyFont="1" applyFill="1" applyBorder="1" applyAlignment="1">
      <alignment horizontal="center" vertical="top" wrapText="1"/>
    </xf>
    <xf numFmtId="0" fontId="3" fillId="34" borderId="11" xfId="0" applyFont="1" applyFill="1" applyBorder="1" applyAlignment="1">
      <alignment vertical="top" wrapText="1"/>
    </xf>
    <xf numFmtId="181" fontId="3" fillId="34" borderId="11" xfId="0" applyNumberFormat="1" applyFont="1" applyFill="1" applyBorder="1" applyAlignment="1">
      <alignment horizontal="right" vertical="top" wrapText="1"/>
    </xf>
    <xf numFmtId="181" fontId="4" fillId="0" borderId="19" xfId="0" applyNumberFormat="1" applyFont="1" applyFill="1" applyBorder="1" applyAlignment="1">
      <alignment horizontal="right" vertical="top" wrapText="1"/>
    </xf>
    <xf numFmtId="181" fontId="6" fillId="37" borderId="10" xfId="0" applyNumberFormat="1" applyFont="1" applyFill="1" applyBorder="1" applyAlignment="1">
      <alignment horizontal="right" vertical="top" wrapText="1"/>
    </xf>
    <xf numFmtId="181" fontId="6" fillId="13" borderId="10" xfId="0" applyNumberFormat="1" applyFont="1" applyFill="1" applyBorder="1" applyAlignment="1">
      <alignment vertical="top" wrapText="1"/>
    </xf>
    <xf numFmtId="181" fontId="4" fillId="32" borderId="0" xfId="0" applyNumberFormat="1" applyFont="1" applyFill="1" applyBorder="1" applyAlignment="1">
      <alignment horizontal="right" vertical="top" wrapText="1"/>
    </xf>
    <xf numFmtId="0" fontId="3" fillId="0" borderId="19" xfId="0" applyFont="1" applyBorder="1" applyAlignment="1">
      <alignment vertical="top" wrapText="1"/>
    </xf>
    <xf numFmtId="181" fontId="8" fillId="13" borderId="10" xfId="51" applyNumberFormat="1" applyFont="1" applyFill="1" applyBorder="1" applyAlignment="1">
      <alignment vertical="top" wrapText="1"/>
      <protection/>
    </xf>
    <xf numFmtId="181" fontId="6" fillId="13" borderId="10" xfId="51" applyNumberFormat="1" applyFont="1" applyFill="1" applyBorder="1" applyAlignment="1">
      <alignment vertical="top" wrapText="1"/>
      <protection/>
    </xf>
    <xf numFmtId="0" fontId="3" fillId="0" borderId="0" xfId="0" applyFont="1" applyAlignment="1">
      <alignment wrapText="1"/>
    </xf>
    <xf numFmtId="0" fontId="8" fillId="0" borderId="0" xfId="0" applyFont="1" applyAlignment="1">
      <alignment wrapText="1"/>
    </xf>
    <xf numFmtId="0" fontId="3" fillId="0" borderId="0" xfId="0" applyFont="1" applyFill="1" applyAlignment="1">
      <alignment wrapText="1"/>
    </xf>
    <xf numFmtId="181" fontId="6" fillId="13" borderId="10" xfId="53" applyNumberFormat="1" applyFont="1" applyFill="1" applyBorder="1" applyAlignment="1">
      <alignment vertical="top" wrapText="1"/>
      <protection/>
    </xf>
    <xf numFmtId="181" fontId="11" fillId="13" borderId="10" xfId="53" applyNumberFormat="1" applyFont="1" applyFill="1" applyBorder="1" applyAlignment="1">
      <alignment vertical="top" wrapText="1"/>
      <protection/>
    </xf>
    <xf numFmtId="181" fontId="8" fillId="13" borderId="10" xfId="53" applyNumberFormat="1" applyFont="1" applyFill="1" applyBorder="1" applyAlignment="1">
      <alignment vertical="top" wrapText="1"/>
      <protection/>
    </xf>
    <xf numFmtId="181" fontId="6" fillId="38" borderId="10" xfId="0" applyNumberFormat="1" applyFont="1" applyFill="1" applyBorder="1" applyAlignment="1">
      <alignment vertical="top" wrapText="1"/>
    </xf>
    <xf numFmtId="181" fontId="11" fillId="38" borderId="10" xfId="51" applyNumberFormat="1" applyFont="1" applyFill="1" applyBorder="1" applyAlignment="1">
      <alignment wrapText="1"/>
      <protection/>
    </xf>
    <xf numFmtId="181" fontId="6" fillId="13" borderId="10" xfId="0" applyNumberFormat="1" applyFont="1" applyFill="1" applyBorder="1" applyAlignment="1">
      <alignment horizontal="right" vertical="top" wrapText="1"/>
    </xf>
    <xf numFmtId="0" fontId="0" fillId="32" borderId="0" xfId="0" applyFont="1" applyFill="1" applyAlignment="1">
      <alignment/>
    </xf>
    <xf numFmtId="49" fontId="21" fillId="32" borderId="10" xfId="0" applyNumberFormat="1" applyFont="1" applyFill="1" applyBorder="1" applyAlignment="1">
      <alignment horizontal="left" vertical="top" wrapText="1"/>
    </xf>
    <xf numFmtId="0" fontId="0" fillId="32" borderId="0" xfId="0" applyFont="1" applyFill="1" applyAlignment="1">
      <alignment/>
    </xf>
    <xf numFmtId="0" fontId="0" fillId="32" borderId="0" xfId="0" applyFont="1" applyFill="1" applyAlignment="1">
      <alignment horizontal="left"/>
    </xf>
    <xf numFmtId="0" fontId="0" fillId="34" borderId="0" xfId="0" applyFont="1" applyFill="1" applyAlignment="1">
      <alignment horizontal="right"/>
    </xf>
    <xf numFmtId="181" fontId="69" fillId="0" borderId="10" xfId="51" applyNumberFormat="1" applyFont="1" applyBorder="1" applyAlignment="1">
      <alignment vertical="top" wrapText="1"/>
      <protection/>
    </xf>
    <xf numFmtId="0" fontId="69" fillId="32" borderId="0" xfId="0" applyFont="1" applyFill="1" applyAlignment="1">
      <alignment horizontal="right" vertical="top" wrapText="1"/>
    </xf>
    <xf numFmtId="0" fontId="68" fillId="34" borderId="0" xfId="0" applyFont="1" applyFill="1" applyAlignment="1">
      <alignment horizontal="right"/>
    </xf>
    <xf numFmtId="0" fontId="69" fillId="32" borderId="0" xfId="0" applyFont="1" applyFill="1" applyBorder="1" applyAlignment="1">
      <alignment horizontal="right" vertical="top" wrapText="1"/>
    </xf>
    <xf numFmtId="0" fontId="69" fillId="32" borderId="0" xfId="0" applyFont="1" applyFill="1" applyBorder="1" applyAlignment="1">
      <alignment horizontal="left" vertical="top" wrapText="1"/>
    </xf>
    <xf numFmtId="0" fontId="70" fillId="0" borderId="10" xfId="0" applyFont="1" applyFill="1" applyBorder="1" applyAlignment="1">
      <alignment horizontal="right" vertical="top" wrapText="1"/>
    </xf>
    <xf numFmtId="0" fontId="69" fillId="32" borderId="0" xfId="0" applyFont="1" applyFill="1" applyAlignment="1">
      <alignment vertical="top" wrapText="1"/>
    </xf>
    <xf numFmtId="0" fontId="71" fillId="0" borderId="0" xfId="0" applyNumberFormat="1" applyFont="1" applyBorder="1" applyAlignment="1">
      <alignment horizontal="center" vertical="center" wrapText="1"/>
    </xf>
    <xf numFmtId="49" fontId="71" fillId="0" borderId="10" xfId="0" applyNumberFormat="1" applyFont="1" applyFill="1" applyBorder="1" applyAlignment="1">
      <alignment horizontal="left" vertical="top" wrapText="1"/>
    </xf>
    <xf numFmtId="0" fontId="69" fillId="0" borderId="10" xfId="0" applyFont="1" applyBorder="1" applyAlignment="1">
      <alignment horizontal="right" vertical="top" wrapText="1"/>
    </xf>
    <xf numFmtId="172" fontId="69" fillId="32" borderId="10" xfId="0" applyNumberFormat="1" applyFont="1" applyFill="1" applyBorder="1" applyAlignment="1">
      <alignment horizontal="right" vertical="top" wrapText="1"/>
    </xf>
    <xf numFmtId="172" fontId="69" fillId="0" borderId="10" xfId="0" applyNumberFormat="1" applyFont="1" applyFill="1" applyBorder="1" applyAlignment="1">
      <alignment horizontal="right" vertical="top" wrapText="1"/>
    </xf>
    <xf numFmtId="172" fontId="71" fillId="0" borderId="10" xfId="0" applyNumberFormat="1" applyFont="1" applyFill="1" applyBorder="1" applyAlignment="1">
      <alignment horizontal="right" vertical="top" wrapText="1"/>
    </xf>
    <xf numFmtId="0" fontId="69" fillId="32" borderId="18" xfId="0" applyNumberFormat="1" applyFont="1" applyFill="1" applyBorder="1" applyAlignment="1">
      <alignment vertical="top" wrapText="1"/>
    </xf>
    <xf numFmtId="0" fontId="69" fillId="32" borderId="16" xfId="0" applyNumberFormat="1" applyFont="1" applyFill="1" applyBorder="1" applyAlignment="1">
      <alignment vertical="top" wrapText="1"/>
    </xf>
    <xf numFmtId="181" fontId="72" fillId="0" borderId="10" xfId="0" applyNumberFormat="1" applyFont="1" applyBorder="1" applyAlignment="1">
      <alignment horizontal="right" vertical="top" wrapText="1"/>
    </xf>
    <xf numFmtId="0" fontId="69" fillId="34" borderId="0" xfId="0" applyFont="1" applyFill="1" applyAlignment="1">
      <alignment vertical="top" wrapText="1"/>
    </xf>
    <xf numFmtId="0" fontId="69" fillId="0" borderId="0" xfId="0" applyFont="1" applyBorder="1" applyAlignment="1">
      <alignment horizontal="right" wrapText="1"/>
    </xf>
    <xf numFmtId="0" fontId="70" fillId="0" borderId="0" xfId="0" applyFont="1" applyAlignment="1">
      <alignment vertical="top" wrapText="1"/>
    </xf>
    <xf numFmtId="0" fontId="70" fillId="0" borderId="0" xfId="0" applyFont="1" applyAlignment="1">
      <alignment horizontal="right" vertical="top" wrapText="1"/>
    </xf>
    <xf numFmtId="0" fontId="71" fillId="0" borderId="10" xfId="0" applyFont="1" applyFill="1" applyBorder="1" applyAlignment="1">
      <alignment horizontal="right" vertical="top" wrapText="1"/>
    </xf>
    <xf numFmtId="0" fontId="69" fillId="0" borderId="0" xfId="51" applyFont="1" applyBorder="1" applyAlignment="1">
      <alignment vertical="top" wrapText="1"/>
      <protection/>
    </xf>
    <xf numFmtId="0" fontId="71" fillId="0" borderId="10" xfId="51" applyFont="1" applyBorder="1" applyAlignment="1">
      <alignment vertical="top" wrapText="1"/>
      <protection/>
    </xf>
    <xf numFmtId="0" fontId="71" fillId="32" borderId="0" xfId="0" applyFont="1" applyFill="1" applyBorder="1" applyAlignment="1">
      <alignment horizontal="center"/>
    </xf>
    <xf numFmtId="0" fontId="69" fillId="32" borderId="0" xfId="0" applyFont="1" applyFill="1" applyAlignment="1">
      <alignment wrapText="1"/>
    </xf>
    <xf numFmtId="0" fontId="69" fillId="34" borderId="10" xfId="0" applyFont="1" applyFill="1" applyBorder="1" applyAlignment="1">
      <alignment horizontal="left" vertical="top" wrapText="1"/>
    </xf>
    <xf numFmtId="0" fontId="68" fillId="0" borderId="0" xfId="0" applyFont="1" applyAlignment="1">
      <alignment horizontal="right"/>
    </xf>
    <xf numFmtId="0" fontId="3" fillId="0" borderId="19" xfId="53" applyFont="1" applyFill="1" applyBorder="1" applyAlignment="1">
      <alignment horizontal="left" vertical="top" wrapText="1"/>
      <protection/>
    </xf>
    <xf numFmtId="0" fontId="68" fillId="0" borderId="0" xfId="0" applyFont="1" applyAlignment="1">
      <alignment/>
    </xf>
    <xf numFmtId="49" fontId="3" fillId="0" borderId="16" xfId="0" applyNumberFormat="1" applyFont="1" applyBorder="1" applyAlignment="1">
      <alignment horizontal="center" vertical="top" wrapText="1"/>
    </xf>
    <xf numFmtId="3" fontId="7" fillId="32" borderId="19" xfId="0" applyNumberFormat="1" applyFont="1" applyFill="1" applyBorder="1" applyAlignment="1">
      <alignment horizontal="right" vertical="top" wrapText="1"/>
    </xf>
    <xf numFmtId="181" fontId="11" fillId="13" borderId="10" xfId="0" applyNumberFormat="1" applyFont="1" applyFill="1" applyBorder="1" applyAlignment="1">
      <alignment vertical="top" wrapText="1"/>
    </xf>
    <xf numFmtId="181" fontId="11" fillId="13" borderId="10" xfId="51" applyNumberFormat="1" applyFont="1" applyFill="1" applyBorder="1" applyAlignment="1">
      <alignment horizontal="right" vertical="top" wrapText="1"/>
      <protection/>
    </xf>
    <xf numFmtId="0" fontId="3" fillId="39" borderId="10" xfId="0" applyFont="1" applyFill="1" applyBorder="1" applyAlignment="1">
      <alignment horizontal="right" vertical="top" wrapText="1"/>
    </xf>
    <xf numFmtId="49" fontId="3" fillId="34" borderId="10" xfId="0" applyNumberFormat="1" applyFont="1" applyFill="1" applyBorder="1" applyAlignment="1">
      <alignment vertical="top" wrapText="1"/>
    </xf>
    <xf numFmtId="0" fontId="3" fillId="34" borderId="10"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16" xfId="0" applyFont="1" applyFill="1" applyBorder="1" applyAlignment="1">
      <alignment horizontal="left" vertical="top" wrapText="1"/>
    </xf>
    <xf numFmtId="181" fontId="3" fillId="34" borderId="10" xfId="0" applyNumberFormat="1" applyFont="1" applyFill="1" applyBorder="1" applyAlignment="1">
      <alignment horizontal="right" vertical="top" wrapText="1"/>
    </xf>
    <xf numFmtId="49" fontId="4" fillId="34" borderId="11" xfId="0" applyNumberFormat="1" applyFont="1" applyFill="1" applyBorder="1" applyAlignment="1">
      <alignment horizontal="center" vertical="top" wrapText="1"/>
    </xf>
    <xf numFmtId="0" fontId="21" fillId="34" borderId="10" xfId="0" applyFont="1" applyFill="1" applyBorder="1" applyAlignment="1">
      <alignment vertical="top" wrapText="1"/>
    </xf>
    <xf numFmtId="0" fontId="4" fillId="32" borderId="10" xfId="0" applyFont="1" applyFill="1" applyBorder="1" applyAlignment="1">
      <alignment horizontal="left" vertical="top"/>
    </xf>
    <xf numFmtId="181" fontId="3" fillId="32" borderId="11" xfId="0" applyNumberFormat="1" applyFont="1" applyFill="1" applyBorder="1" applyAlignment="1">
      <alignment vertical="top"/>
    </xf>
    <xf numFmtId="181" fontId="11" fillId="13" borderId="10" xfId="0" applyNumberFormat="1" applyFont="1" applyFill="1" applyBorder="1" applyAlignment="1">
      <alignment horizontal="right" vertical="top" wrapText="1"/>
    </xf>
    <xf numFmtId="0" fontId="23" fillId="0" borderId="0" xfId="0" applyFont="1" applyAlignment="1">
      <alignment/>
    </xf>
    <xf numFmtId="0" fontId="3" fillId="34" borderId="10" xfId="0" applyFont="1" applyFill="1" applyBorder="1" applyAlignment="1">
      <alignment horizontal="right" vertical="top" wrapText="1"/>
    </xf>
    <xf numFmtId="0" fontId="3" fillId="34" borderId="10" xfId="0" applyFont="1" applyFill="1" applyBorder="1" applyAlignment="1">
      <alignment vertical="top" wrapText="1"/>
    </xf>
    <xf numFmtId="49" fontId="3" fillId="34" borderId="10" xfId="0" applyNumberFormat="1" applyFont="1" applyFill="1" applyBorder="1" applyAlignment="1">
      <alignment horizontal="right" vertical="top" wrapText="1"/>
    </xf>
    <xf numFmtId="0" fontId="3" fillId="34" borderId="16" xfId="0" applyFont="1" applyFill="1" applyBorder="1" applyAlignment="1">
      <alignment horizontal="right" vertical="top" wrapText="1"/>
    </xf>
    <xf numFmtId="49" fontId="3" fillId="32" borderId="10" xfId="0" applyNumberFormat="1" applyFont="1" applyFill="1" applyBorder="1" applyAlignment="1">
      <alignment horizontal="center" vertical="top" wrapText="1"/>
    </xf>
    <xf numFmtId="172" fontId="3" fillId="34" borderId="10" xfId="0" applyNumberFormat="1" applyFont="1" applyFill="1" applyBorder="1" applyAlignment="1">
      <alignment horizontal="left" vertical="top" wrapText="1"/>
    </xf>
    <xf numFmtId="1" fontId="3" fillId="34" borderId="10" xfId="0" applyNumberFormat="1" applyFont="1" applyFill="1" applyBorder="1" applyAlignment="1">
      <alignment horizontal="right" vertical="top" wrapText="1"/>
    </xf>
    <xf numFmtId="181" fontId="3" fillId="34" borderId="10" xfId="0" applyNumberFormat="1" applyFont="1" applyFill="1" applyBorder="1" applyAlignment="1">
      <alignment vertical="top" wrapText="1"/>
    </xf>
    <xf numFmtId="0" fontId="3" fillId="34" borderId="10" xfId="0" applyFont="1" applyFill="1" applyBorder="1" applyAlignment="1">
      <alignment horizontal="left" vertical="top" wrapText="1"/>
    </xf>
    <xf numFmtId="181" fontId="3" fillId="34" borderId="11" xfId="0" applyNumberFormat="1" applyFont="1" applyFill="1" applyBorder="1" applyAlignment="1">
      <alignment horizontal="right" vertical="top" wrapText="1"/>
    </xf>
    <xf numFmtId="181" fontId="3" fillId="34" borderId="16" xfId="0" applyNumberFormat="1" applyFont="1" applyFill="1" applyBorder="1" applyAlignment="1">
      <alignment horizontal="right" vertical="top" wrapText="1"/>
    </xf>
    <xf numFmtId="181" fontId="3" fillId="34" borderId="10" xfId="0" applyNumberFormat="1" applyFont="1" applyFill="1" applyBorder="1" applyAlignment="1">
      <alignment horizontal="right" vertical="top" wrapText="1"/>
    </xf>
    <xf numFmtId="0" fontId="70" fillId="0" borderId="0" xfId="0" applyFont="1" applyFill="1" applyBorder="1" applyAlignment="1">
      <alignment wrapText="1"/>
    </xf>
    <xf numFmtId="172" fontId="73" fillId="32" borderId="10" xfId="0" applyNumberFormat="1" applyFont="1" applyFill="1" applyBorder="1" applyAlignment="1">
      <alignment horizontal="left" vertical="top" wrapText="1"/>
    </xf>
    <xf numFmtId="1" fontId="73" fillId="34" borderId="10" xfId="0" applyNumberFormat="1" applyFont="1" applyFill="1" applyBorder="1" applyAlignment="1">
      <alignment horizontal="right" vertical="top" wrapText="1"/>
    </xf>
    <xf numFmtId="181" fontId="73" fillId="34" borderId="10" xfId="0" applyNumberFormat="1" applyFont="1" applyFill="1" applyBorder="1" applyAlignment="1">
      <alignment horizontal="right" vertical="top" wrapText="1"/>
    </xf>
    <xf numFmtId="0" fontId="73" fillId="34" borderId="10" xfId="0" applyFont="1" applyFill="1" applyBorder="1" applyAlignment="1">
      <alignment horizontal="center" vertical="top" wrapText="1"/>
    </xf>
    <xf numFmtId="0" fontId="70" fillId="0" borderId="0" xfId="0" applyFont="1" applyFill="1" applyAlignment="1">
      <alignment wrapText="1"/>
    </xf>
    <xf numFmtId="181" fontId="3" fillId="34" borderId="10" xfId="51" applyNumberFormat="1" applyFont="1" applyFill="1" applyBorder="1" applyAlignment="1">
      <alignment horizontal="right" vertical="top" wrapText="1"/>
      <protection/>
    </xf>
    <xf numFmtId="181" fontId="3" fillId="34" borderId="11" xfId="51" applyNumberFormat="1" applyFont="1" applyFill="1" applyBorder="1" applyAlignment="1">
      <alignment horizontal="right" vertical="top" wrapText="1"/>
      <protection/>
    </xf>
    <xf numFmtId="181" fontId="3" fillId="0" borderId="16" xfId="0" applyNumberFormat="1" applyFont="1" applyFill="1" applyBorder="1" applyAlignment="1">
      <alignment vertical="top" wrapText="1"/>
    </xf>
    <xf numFmtId="0" fontId="3" fillId="34" borderId="10" xfId="0" applyFont="1" applyFill="1" applyBorder="1" applyAlignment="1">
      <alignment horizontal="right" vertical="top" wrapText="1"/>
    </xf>
    <xf numFmtId="0" fontId="3" fillId="34"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11" fillId="34" borderId="10" xfId="0" applyFont="1" applyFill="1" applyBorder="1" applyAlignment="1">
      <alignment horizontal="left" vertical="top" wrapText="1"/>
    </xf>
    <xf numFmtId="0" fontId="11" fillId="0" borderId="19" xfId="0" applyFont="1" applyBorder="1" applyAlignment="1">
      <alignment horizontal="left" vertical="top" wrapText="1"/>
    </xf>
    <xf numFmtId="181" fontId="3" fillId="32" borderId="11" xfId="0" applyNumberFormat="1" applyFont="1" applyFill="1" applyBorder="1" applyAlignment="1">
      <alignment horizontal="right" vertical="top"/>
    </xf>
    <xf numFmtId="181" fontId="3" fillId="32" borderId="18" xfId="0" applyNumberFormat="1" applyFont="1" applyFill="1" applyBorder="1" applyAlignment="1">
      <alignment horizontal="right" vertical="top"/>
    </xf>
    <xf numFmtId="181" fontId="3" fillId="32" borderId="16" xfId="0" applyNumberFormat="1" applyFont="1" applyFill="1" applyBorder="1" applyAlignment="1">
      <alignment horizontal="right" vertical="top"/>
    </xf>
    <xf numFmtId="181" fontId="6" fillId="36" borderId="10" xfId="0" applyNumberFormat="1" applyFont="1" applyFill="1" applyBorder="1" applyAlignment="1">
      <alignment horizontal="right" vertical="top" wrapText="1"/>
    </xf>
    <xf numFmtId="0" fontId="4" fillId="0" borderId="10" xfId="0"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0" fontId="4" fillId="34" borderId="10" xfId="0" applyFont="1" applyFill="1" applyBorder="1" applyAlignment="1">
      <alignment horizontal="center" vertical="top" wrapText="1"/>
    </xf>
    <xf numFmtId="0" fontId="0" fillId="34" borderId="0" xfId="0" applyFont="1" applyFill="1" applyAlignment="1">
      <alignment/>
    </xf>
    <xf numFmtId="0" fontId="7" fillId="0" borderId="11" xfId="0" applyFont="1" applyFill="1" applyBorder="1" applyAlignment="1">
      <alignment vertical="top" wrapText="1"/>
    </xf>
    <xf numFmtId="181" fontId="3" fillId="0" borderId="11" xfId="0" applyNumberFormat="1" applyFont="1" applyBorder="1" applyAlignment="1">
      <alignment vertical="top" wrapText="1"/>
    </xf>
    <xf numFmtId="181" fontId="3" fillId="0" borderId="15" xfId="0" applyNumberFormat="1" applyFont="1" applyBorder="1" applyAlignment="1">
      <alignment vertical="top" wrapText="1"/>
    </xf>
    <xf numFmtId="181" fontId="6" fillId="13" borderId="20" xfId="0" applyNumberFormat="1" applyFont="1" applyFill="1" applyBorder="1" applyAlignment="1">
      <alignment vertical="top" wrapText="1"/>
    </xf>
    <xf numFmtId="181" fontId="6" fillId="13" borderId="16" xfId="0" applyNumberFormat="1" applyFont="1" applyFill="1" applyBorder="1" applyAlignment="1">
      <alignment vertical="top" wrapText="1"/>
    </xf>
    <xf numFmtId="181" fontId="11" fillId="13" borderId="15" xfId="51" applyNumberFormat="1" applyFont="1" applyFill="1" applyBorder="1" applyAlignment="1">
      <alignment vertical="top" wrapText="1"/>
      <protection/>
    </xf>
    <xf numFmtId="181" fontId="3" fillId="0" borderId="15" xfId="51" applyNumberFormat="1" applyFont="1" applyBorder="1" applyAlignment="1">
      <alignment vertical="top" wrapText="1"/>
      <protection/>
    </xf>
    <xf numFmtId="0" fontId="11" fillId="0" borderId="10" xfId="0" applyFont="1" applyBorder="1" applyAlignment="1">
      <alignment horizontal="left" vertical="top" wrapText="1"/>
    </xf>
    <xf numFmtId="181" fontId="69" fillId="0" borderId="0" xfId="0" applyNumberFormat="1" applyFont="1" applyAlignment="1">
      <alignment vertical="top" wrapText="1"/>
    </xf>
    <xf numFmtId="181" fontId="8" fillId="34" borderId="10" xfId="53" applyNumberFormat="1" applyFont="1" applyFill="1" applyBorder="1" applyAlignment="1">
      <alignment horizontal="right" vertical="top" wrapText="1"/>
      <protection/>
    </xf>
    <xf numFmtId="181" fontId="11" fillId="34" borderId="10" xfId="53" applyNumberFormat="1" applyFont="1" applyFill="1" applyBorder="1" applyAlignment="1">
      <alignment horizontal="right" vertical="top" wrapText="1"/>
      <protection/>
    </xf>
    <xf numFmtId="0" fontId="3" fillId="34" borderId="10" xfId="0" applyFont="1" applyFill="1" applyBorder="1" applyAlignment="1">
      <alignment horizontal="right" vertical="top" wrapText="1"/>
    </xf>
    <xf numFmtId="181" fontId="3" fillId="34" borderId="10" xfId="0" applyNumberFormat="1" applyFont="1" applyFill="1" applyBorder="1" applyAlignment="1">
      <alignment vertical="top" wrapText="1"/>
    </xf>
    <xf numFmtId="49" fontId="3" fillId="0" borderId="11" xfId="0" applyNumberFormat="1" applyFont="1" applyBorder="1" applyAlignment="1">
      <alignment horizontal="center" vertical="top" wrapText="1"/>
    </xf>
    <xf numFmtId="49" fontId="3" fillId="34" borderId="10" xfId="0" applyNumberFormat="1" applyFont="1" applyFill="1" applyBorder="1" applyAlignment="1">
      <alignment horizontal="left" vertical="top" wrapText="1"/>
    </xf>
    <xf numFmtId="0" fontId="3" fillId="34" borderId="10" xfId="0" applyFont="1" applyFill="1" applyBorder="1" applyAlignment="1">
      <alignment horizontal="left" vertical="top" wrapText="1"/>
    </xf>
    <xf numFmtId="0" fontId="3" fillId="34" borderId="10" xfId="0" applyFont="1" applyFill="1" applyBorder="1" applyAlignment="1">
      <alignment horizontal="center" vertical="top" wrapText="1"/>
    </xf>
    <xf numFmtId="181" fontId="3" fillId="34" borderId="10" xfId="0" applyNumberFormat="1" applyFont="1" applyFill="1" applyBorder="1" applyAlignment="1">
      <alignment horizontal="right" vertical="top" wrapText="1"/>
    </xf>
    <xf numFmtId="4" fontId="13" fillId="34" borderId="0" xfId="0" applyNumberFormat="1" applyFont="1" applyFill="1" applyBorder="1" applyAlignment="1">
      <alignment vertical="top" wrapText="1"/>
    </xf>
    <xf numFmtId="181" fontId="3" fillId="34" borderId="10" xfId="0" applyNumberFormat="1" applyFont="1" applyFill="1" applyBorder="1" applyAlignment="1">
      <alignment vertical="top" wrapText="1"/>
    </xf>
    <xf numFmtId="181" fontId="3" fillId="34" borderId="10" xfId="0" applyNumberFormat="1" applyFont="1" applyFill="1" applyBorder="1" applyAlignment="1">
      <alignment horizontal="right" vertical="top" wrapText="1"/>
    </xf>
    <xf numFmtId="181" fontId="3" fillId="34" borderId="10" xfId="42" applyNumberFormat="1" applyFont="1" applyFill="1" applyBorder="1" applyAlignment="1">
      <alignment horizontal="right" vertical="top" wrapText="1"/>
      <protection/>
    </xf>
    <xf numFmtId="181" fontId="6" fillId="32" borderId="10" xfId="0" applyNumberFormat="1" applyFont="1" applyFill="1" applyBorder="1" applyAlignment="1">
      <alignment horizontal="right" vertical="top" wrapText="1"/>
    </xf>
    <xf numFmtId="181" fontId="3" fillId="34" borderId="10" xfId="53" applyNumberFormat="1" applyFont="1" applyFill="1" applyBorder="1" applyAlignment="1">
      <alignment horizontal="right" vertical="top" wrapText="1"/>
      <protection/>
    </xf>
    <xf numFmtId="0" fontId="3" fillId="34" borderId="10" xfId="0" applyFont="1" applyFill="1" applyBorder="1" applyAlignment="1">
      <alignment horizontal="right" vertical="top" wrapText="1"/>
    </xf>
    <xf numFmtId="181" fontId="10" fillId="32" borderId="11" xfId="0" applyNumberFormat="1" applyFont="1" applyFill="1" applyBorder="1" applyAlignment="1">
      <alignment vertical="top" wrapText="1"/>
    </xf>
    <xf numFmtId="181" fontId="3" fillId="0" borderId="0" xfId="51" applyNumberFormat="1" applyFont="1" applyBorder="1" applyAlignment="1">
      <alignment wrapText="1"/>
      <protection/>
    </xf>
    <xf numFmtId="49" fontId="4" fillId="34" borderId="10" xfId="0" applyNumberFormat="1" applyFont="1" applyFill="1" applyBorder="1" applyAlignment="1">
      <alignment horizontal="left" vertical="top" wrapText="1"/>
    </xf>
    <xf numFmtId="172" fontId="4" fillId="34" borderId="10" xfId="0" applyNumberFormat="1" applyFont="1" applyFill="1" applyBorder="1" applyAlignment="1">
      <alignment horizontal="left" vertical="top" wrapText="1"/>
    </xf>
    <xf numFmtId="181" fontId="3" fillId="34" borderId="10" xfId="0" applyNumberFormat="1" applyFont="1" applyFill="1" applyBorder="1" applyAlignment="1">
      <alignment vertical="top" wrapText="1"/>
    </xf>
    <xf numFmtId="49" fontId="8" fillId="32" borderId="10" xfId="0" applyNumberFormat="1" applyFont="1" applyFill="1" applyBorder="1" applyAlignment="1">
      <alignment vertical="top" wrapText="1"/>
    </xf>
    <xf numFmtId="49" fontId="8" fillId="0" borderId="15" xfId="0" applyNumberFormat="1" applyFont="1" applyBorder="1" applyAlignment="1">
      <alignment vertical="top" wrapText="1"/>
    </xf>
    <xf numFmtId="181" fontId="73" fillId="0" borderId="10" xfId="0" applyNumberFormat="1" applyFont="1" applyFill="1" applyBorder="1" applyAlignment="1">
      <alignment vertical="top" wrapText="1"/>
    </xf>
    <xf numFmtId="181" fontId="73" fillId="0" borderId="10" xfId="0" applyNumberFormat="1" applyFont="1" applyFill="1" applyBorder="1" applyAlignment="1">
      <alignment horizontal="right" vertical="top" wrapText="1"/>
    </xf>
    <xf numFmtId="181" fontId="3" fillId="34" borderId="10" xfId="0" applyNumberFormat="1" applyFont="1" applyFill="1" applyBorder="1" applyAlignment="1">
      <alignment horizontal="right" vertical="top" wrapText="1"/>
    </xf>
    <xf numFmtId="181" fontId="3" fillId="34" borderId="10" xfId="0" applyNumberFormat="1" applyFont="1" applyFill="1" applyBorder="1" applyAlignment="1">
      <alignment vertical="top" wrapText="1"/>
    </xf>
    <xf numFmtId="0" fontId="3" fillId="34" borderId="10" xfId="0" applyFont="1" applyFill="1" applyBorder="1" applyAlignment="1">
      <alignment horizontal="left" vertical="top" wrapText="1"/>
    </xf>
    <xf numFmtId="49" fontId="3" fillId="34" borderId="10" xfId="0" applyNumberFormat="1" applyFont="1" applyFill="1" applyBorder="1" applyAlignment="1">
      <alignment vertical="top" wrapText="1"/>
    </xf>
    <xf numFmtId="49" fontId="3" fillId="34" borderId="10" xfId="0" applyNumberFormat="1" applyFont="1" applyFill="1" applyBorder="1" applyAlignment="1">
      <alignment horizontal="left" vertical="top" wrapText="1"/>
    </xf>
    <xf numFmtId="49" fontId="3" fillId="34" borderId="19" xfId="0" applyNumberFormat="1" applyFont="1" applyFill="1" applyBorder="1" applyAlignment="1">
      <alignment horizontal="left" vertical="top" wrapText="1"/>
    </xf>
    <xf numFmtId="49" fontId="3" fillId="34" borderId="10" xfId="0" applyNumberFormat="1" applyFont="1" applyFill="1" applyBorder="1" applyAlignment="1">
      <alignment horizontal="right" vertical="top" wrapText="1"/>
    </xf>
    <xf numFmtId="181" fontId="3" fillId="34" borderId="10" xfId="0" applyNumberFormat="1" applyFont="1" applyFill="1" applyBorder="1" applyAlignment="1">
      <alignment horizontal="right" vertical="top" wrapText="1"/>
    </xf>
    <xf numFmtId="49" fontId="8" fillId="34" borderId="10" xfId="0" applyNumberFormat="1" applyFont="1" applyFill="1" applyBorder="1" applyAlignment="1">
      <alignment horizontal="left" vertical="top" wrapText="1"/>
    </xf>
    <xf numFmtId="0" fontId="6" fillId="0" borderId="0" xfId="0" applyFont="1" applyBorder="1" applyAlignment="1">
      <alignment horizontal="center" vertical="center" wrapText="1"/>
    </xf>
    <xf numFmtId="0" fontId="3" fillId="0" borderId="16" xfId="0" applyFont="1" applyBorder="1" applyAlignment="1">
      <alignment horizontal="center" vertical="top" wrapText="1"/>
    </xf>
    <xf numFmtId="0" fontId="3" fillId="34" borderId="19" xfId="0" applyFont="1" applyFill="1" applyBorder="1" applyAlignment="1">
      <alignment vertical="top" wrapText="1"/>
    </xf>
    <xf numFmtId="0" fontId="6" fillId="0" borderId="0" xfId="0" applyFont="1" applyAlignment="1">
      <alignment horizontal="center" wrapText="1"/>
    </xf>
    <xf numFmtId="49" fontId="11" fillId="0" borderId="19" xfId="0" applyNumberFormat="1" applyFont="1" applyBorder="1" applyAlignment="1">
      <alignment vertical="top"/>
    </xf>
    <xf numFmtId="49" fontId="3" fillId="34" borderId="10" xfId="53" applyNumberFormat="1" applyFont="1" applyFill="1" applyBorder="1" applyAlignment="1">
      <alignment horizontal="left" vertical="top" wrapText="1"/>
      <protection/>
    </xf>
    <xf numFmtId="0" fontId="3" fillId="34" borderId="10" xfId="53" applyFont="1" applyFill="1" applyBorder="1" applyAlignment="1">
      <alignment horizontal="left" vertical="top" wrapText="1"/>
      <protection/>
    </xf>
    <xf numFmtId="0" fontId="3" fillId="34" borderId="10" xfId="53" applyFont="1" applyFill="1" applyBorder="1" applyAlignment="1">
      <alignment horizontal="right" vertical="top" wrapText="1"/>
      <protection/>
    </xf>
    <xf numFmtId="3" fontId="74" fillId="32" borderId="10" xfId="0" applyNumberFormat="1" applyFont="1" applyFill="1" applyBorder="1" applyAlignment="1">
      <alignment horizontal="right" vertical="top" wrapText="1"/>
    </xf>
    <xf numFmtId="0" fontId="0" fillId="32" borderId="0" xfId="0" applyFont="1" applyFill="1" applyBorder="1" applyAlignment="1">
      <alignment/>
    </xf>
    <xf numFmtId="0" fontId="0" fillId="32" borderId="0" xfId="0" applyFont="1" applyFill="1" applyBorder="1" applyAlignment="1">
      <alignment horizontal="right"/>
    </xf>
    <xf numFmtId="0" fontId="13" fillId="32" borderId="0" xfId="0" applyFont="1" applyFill="1" applyBorder="1" applyAlignment="1">
      <alignment vertical="top" wrapText="1"/>
    </xf>
    <xf numFmtId="0" fontId="6" fillId="32" borderId="0" xfId="0" applyFont="1" applyFill="1" applyBorder="1" applyAlignment="1">
      <alignment horizontal="right" vertical="top" wrapText="1"/>
    </xf>
    <xf numFmtId="0" fontId="6" fillId="32" borderId="0" xfId="0" applyFont="1" applyFill="1" applyAlignment="1">
      <alignment horizontal="center" vertical="center" wrapText="1"/>
    </xf>
    <xf numFmtId="0" fontId="8" fillId="32" borderId="0" xfId="0" applyFont="1" applyFill="1" applyAlignment="1">
      <alignment horizontal="center" vertical="center" wrapText="1"/>
    </xf>
    <xf numFmtId="0" fontId="8" fillId="32" borderId="0" xfId="0" applyFont="1" applyFill="1" applyAlignment="1">
      <alignment vertical="center" wrapText="1"/>
    </xf>
    <xf numFmtId="0" fontId="8" fillId="32" borderId="0" xfId="0" applyFont="1" applyFill="1" applyAlignment="1">
      <alignment horizontal="left" vertical="center" wrapText="1"/>
    </xf>
    <xf numFmtId="0" fontId="8" fillId="34" borderId="0" xfId="0" applyFont="1" applyFill="1" applyAlignment="1">
      <alignment horizontal="right" vertical="center" wrapText="1"/>
    </xf>
    <xf numFmtId="181" fontId="18" fillId="34" borderId="10" xfId="0" applyNumberFormat="1" applyFont="1" applyFill="1" applyBorder="1" applyAlignment="1">
      <alignment horizontal="right" vertical="top" wrapText="1"/>
    </xf>
    <xf numFmtId="181" fontId="75" fillId="34" borderId="10" xfId="0" applyNumberFormat="1" applyFont="1" applyFill="1" applyBorder="1" applyAlignment="1">
      <alignment horizontal="right" vertical="top" wrapText="1"/>
    </xf>
    <xf numFmtId="1" fontId="3" fillId="0" borderId="10" xfId="0" applyNumberFormat="1" applyFont="1" applyFill="1" applyBorder="1" applyAlignment="1">
      <alignment horizontal="center" vertical="top" wrapText="1"/>
    </xf>
    <xf numFmtId="181" fontId="4" fillId="0" borderId="10" xfId="0" applyNumberFormat="1" applyFont="1" applyFill="1" applyBorder="1" applyAlignment="1">
      <alignment horizontal="center" vertical="top" wrapText="1"/>
    </xf>
    <xf numFmtId="0" fontId="4" fillId="0" borderId="0" xfId="0" applyFont="1" applyAlignment="1">
      <alignment horizontal="center"/>
    </xf>
    <xf numFmtId="181" fontId="75" fillId="34" borderId="10" xfId="0" applyNumberFormat="1" applyFont="1" applyFill="1" applyBorder="1" applyAlignment="1">
      <alignment horizontal="center" vertical="top" wrapText="1"/>
    </xf>
    <xf numFmtId="181" fontId="74" fillId="0" borderId="10" xfId="0" applyNumberFormat="1" applyFont="1" applyFill="1" applyBorder="1" applyAlignment="1">
      <alignment horizontal="right" vertical="top" wrapText="1"/>
    </xf>
    <xf numFmtId="181" fontId="10" fillId="34" borderId="11" xfId="0" applyNumberFormat="1" applyFont="1" applyFill="1" applyBorder="1" applyAlignment="1">
      <alignment vertical="top" wrapText="1"/>
    </xf>
    <xf numFmtId="181" fontId="75" fillId="34" borderId="10" xfId="53" applyNumberFormat="1" applyFont="1" applyFill="1" applyBorder="1" applyAlignment="1">
      <alignment vertical="top" wrapText="1"/>
      <protection/>
    </xf>
    <xf numFmtId="181" fontId="24" fillId="34" borderId="10" xfId="0" applyNumberFormat="1" applyFont="1" applyFill="1" applyBorder="1" applyAlignment="1">
      <alignment vertical="top" wrapText="1"/>
    </xf>
    <xf numFmtId="181" fontId="3" fillId="34" borderId="10" xfId="0" applyNumberFormat="1" applyFont="1" applyFill="1" applyBorder="1" applyAlignment="1">
      <alignment horizontal="right" vertical="top" wrapText="1"/>
    </xf>
    <xf numFmtId="181" fontId="69" fillId="0" borderId="10" xfId="0" applyNumberFormat="1" applyFont="1" applyFill="1" applyBorder="1" applyAlignment="1">
      <alignment horizontal="right" vertical="top" wrapText="1"/>
    </xf>
    <xf numFmtId="181" fontId="69" fillId="34" borderId="10" xfId="0" applyNumberFormat="1" applyFont="1" applyFill="1" applyBorder="1" applyAlignment="1">
      <alignment horizontal="right" vertical="top" wrapText="1"/>
    </xf>
    <xf numFmtId="181" fontId="3" fillId="0" borderId="10" xfId="53" applyNumberFormat="1" applyFont="1" applyFill="1" applyBorder="1" applyAlignment="1">
      <alignment horizontal="right" vertical="top" wrapText="1"/>
      <protection/>
    </xf>
    <xf numFmtId="181" fontId="3" fillId="0" borderId="10" xfId="53" applyNumberFormat="1" applyFont="1" applyFill="1" applyBorder="1" applyAlignment="1">
      <alignment vertical="top" wrapText="1"/>
      <protection/>
    </xf>
    <xf numFmtId="181" fontId="3" fillId="34" borderId="15" xfId="0" applyNumberFormat="1" applyFont="1" applyFill="1" applyBorder="1" applyAlignment="1">
      <alignment vertical="top" wrapText="1"/>
    </xf>
    <xf numFmtId="181" fontId="69" fillId="40" borderId="10" xfId="0" applyNumberFormat="1" applyFont="1" applyFill="1" applyBorder="1" applyAlignment="1">
      <alignment horizontal="right" vertical="top" wrapText="1"/>
    </xf>
    <xf numFmtId="0" fontId="3" fillId="34" borderId="11" xfId="0" applyFont="1" applyFill="1" applyBorder="1" applyAlignment="1">
      <alignment horizontal="left" vertical="top" wrapText="1"/>
    </xf>
    <xf numFmtId="0" fontId="3" fillId="34" borderId="18" xfId="0" applyFont="1" applyFill="1" applyBorder="1" applyAlignment="1">
      <alignment horizontal="left" vertical="top" wrapText="1"/>
    </xf>
    <xf numFmtId="49" fontId="11" fillId="34" borderId="10" xfId="0" applyNumberFormat="1" applyFont="1" applyFill="1" applyBorder="1" applyAlignment="1">
      <alignment horizontal="right" vertical="top" wrapText="1"/>
    </xf>
    <xf numFmtId="0" fontId="3" fillId="34" borderId="11" xfId="0" applyFont="1" applyFill="1" applyBorder="1" applyAlignment="1">
      <alignment horizontal="right" vertical="top" wrapText="1"/>
    </xf>
    <xf numFmtId="49" fontId="3" fillId="34" borderId="11" xfId="0" applyNumberFormat="1" applyFont="1" applyFill="1" applyBorder="1" applyAlignment="1">
      <alignment horizontal="center" vertical="top" wrapText="1"/>
    </xf>
    <xf numFmtId="49" fontId="3" fillId="34" borderId="18" xfId="0" applyNumberFormat="1" applyFont="1" applyFill="1" applyBorder="1" applyAlignment="1">
      <alignment horizontal="center" vertical="top" wrapText="1"/>
    </xf>
    <xf numFmtId="49" fontId="3" fillId="34" borderId="16" xfId="0" applyNumberFormat="1" applyFont="1" applyFill="1" applyBorder="1" applyAlignment="1">
      <alignment horizontal="center" vertical="top" wrapText="1"/>
    </xf>
    <xf numFmtId="0" fontId="21" fillId="34" borderId="10" xfId="0" applyFont="1" applyFill="1" applyBorder="1" applyAlignment="1">
      <alignment horizontal="left" vertical="top" wrapText="1"/>
    </xf>
    <xf numFmtId="181" fontId="3" fillId="34" borderId="10" xfId="0" applyNumberFormat="1" applyFont="1" applyFill="1" applyBorder="1" applyAlignment="1">
      <alignment vertical="top" wrapText="1"/>
    </xf>
    <xf numFmtId="49" fontId="3" fillId="34" borderId="11" xfId="0" applyNumberFormat="1" applyFont="1" applyFill="1" applyBorder="1" applyAlignment="1">
      <alignment horizontal="left" vertical="top" wrapText="1"/>
    </xf>
    <xf numFmtId="49" fontId="3" fillId="34" borderId="18" xfId="0" applyNumberFormat="1" applyFont="1" applyFill="1" applyBorder="1" applyAlignment="1">
      <alignment horizontal="left" vertical="top" wrapText="1"/>
    </xf>
    <xf numFmtId="0" fontId="3" fillId="34" borderId="10" xfId="0" applyFont="1" applyFill="1" applyBorder="1" applyAlignment="1">
      <alignment horizontal="left" vertical="top" wrapText="1"/>
    </xf>
    <xf numFmtId="0" fontId="3" fillId="34" borderId="10" xfId="0" applyFont="1" applyFill="1" applyBorder="1" applyAlignment="1">
      <alignment horizontal="right" vertical="top" wrapText="1"/>
    </xf>
    <xf numFmtId="49" fontId="3" fillId="34" borderId="10" xfId="0" applyNumberFormat="1" applyFont="1" applyFill="1" applyBorder="1" applyAlignment="1">
      <alignment vertical="top" wrapText="1"/>
    </xf>
    <xf numFmtId="0" fontId="3" fillId="34" borderId="10" xfId="0" applyFont="1" applyFill="1" applyBorder="1" applyAlignment="1">
      <alignment vertical="top" wrapText="1"/>
    </xf>
    <xf numFmtId="49" fontId="3" fillId="34" borderId="10" xfId="0" applyNumberFormat="1" applyFont="1" applyFill="1" applyBorder="1" applyAlignment="1">
      <alignment horizontal="center" vertical="top" wrapText="1"/>
    </xf>
    <xf numFmtId="49" fontId="3" fillId="34" borderId="10" xfId="0" applyNumberFormat="1" applyFont="1" applyFill="1" applyBorder="1" applyAlignment="1">
      <alignment horizontal="left" vertical="top" wrapText="1"/>
    </xf>
    <xf numFmtId="49" fontId="3" fillId="34" borderId="19" xfId="0" applyNumberFormat="1" applyFont="1" applyFill="1" applyBorder="1" applyAlignment="1">
      <alignment horizontal="left" vertical="top" wrapText="1"/>
    </xf>
    <xf numFmtId="49" fontId="3" fillId="34" borderId="10" xfId="0" applyNumberFormat="1" applyFont="1" applyFill="1" applyBorder="1" applyAlignment="1">
      <alignment horizontal="right" vertical="top" wrapText="1"/>
    </xf>
    <xf numFmtId="49" fontId="3" fillId="34" borderId="16" xfId="0" applyNumberFormat="1" applyFont="1" applyFill="1" applyBorder="1" applyAlignment="1">
      <alignment horizontal="left" vertical="top" wrapText="1"/>
    </xf>
    <xf numFmtId="0" fontId="3" fillId="34" borderId="16" xfId="0" applyFont="1" applyFill="1" applyBorder="1" applyAlignment="1">
      <alignment horizontal="right" vertical="top" wrapText="1"/>
    </xf>
    <xf numFmtId="0" fontId="3" fillId="34" borderId="10" xfId="0" applyNumberFormat="1" applyFont="1" applyFill="1" applyBorder="1" applyAlignment="1">
      <alignment horizontal="right" vertical="top" wrapText="1"/>
    </xf>
    <xf numFmtId="181" fontId="3" fillId="34" borderId="11" xfId="0" applyNumberFormat="1" applyFont="1" applyFill="1" applyBorder="1" applyAlignment="1">
      <alignment horizontal="right" vertical="top" wrapText="1"/>
    </xf>
    <xf numFmtId="181" fontId="3" fillId="34" borderId="16" xfId="0" applyNumberFormat="1" applyFont="1" applyFill="1" applyBorder="1" applyAlignment="1">
      <alignment horizontal="right" vertical="top" wrapText="1"/>
    </xf>
    <xf numFmtId="0" fontId="3" fillId="34" borderId="16" xfId="0" applyFont="1" applyFill="1" applyBorder="1" applyAlignment="1">
      <alignment horizontal="left" vertical="top" wrapText="1"/>
    </xf>
    <xf numFmtId="0" fontId="19" fillId="34" borderId="0" xfId="0" applyFont="1" applyFill="1" applyBorder="1" applyAlignment="1">
      <alignment horizontal="left" vertical="top" wrapText="1"/>
    </xf>
    <xf numFmtId="49" fontId="3" fillId="34" borderId="11" xfId="0" applyNumberFormat="1" applyFont="1" applyFill="1" applyBorder="1" applyAlignment="1">
      <alignment horizontal="right" vertical="top" wrapText="1"/>
    </xf>
    <xf numFmtId="0" fontId="3" fillId="34" borderId="11" xfId="0" applyFont="1" applyFill="1" applyBorder="1" applyAlignment="1">
      <alignment horizontal="center" vertical="top" wrapText="1"/>
    </xf>
    <xf numFmtId="0" fontId="3" fillId="0" borderId="11" xfId="0" applyFont="1" applyFill="1" applyBorder="1" applyAlignment="1">
      <alignment horizontal="right" vertical="top" wrapText="1"/>
    </xf>
    <xf numFmtId="172" fontId="3" fillId="34" borderId="11" xfId="0" applyNumberFormat="1" applyFont="1" applyFill="1" applyBorder="1" applyAlignment="1">
      <alignment horizontal="left" vertical="top" wrapText="1"/>
    </xf>
    <xf numFmtId="1" fontId="3" fillId="34" borderId="10" xfId="0" applyNumberFormat="1" applyFont="1" applyFill="1" applyBorder="1" applyAlignment="1">
      <alignment horizontal="right" vertical="top" wrapText="1"/>
    </xf>
    <xf numFmtId="0" fontId="3" fillId="34" borderId="10" xfId="0" applyFont="1" applyFill="1" applyBorder="1" applyAlignment="1">
      <alignment horizontal="center" vertical="top" wrapText="1"/>
    </xf>
    <xf numFmtId="181" fontId="3" fillId="34" borderId="10" xfId="0" applyNumberFormat="1" applyFont="1" applyFill="1" applyBorder="1" applyAlignment="1">
      <alignment horizontal="right" vertical="top" wrapText="1"/>
    </xf>
    <xf numFmtId="172" fontId="3" fillId="34" borderId="10" xfId="0" applyNumberFormat="1" applyFont="1" applyFill="1" applyBorder="1" applyAlignment="1">
      <alignment horizontal="left" vertical="top" wrapText="1"/>
    </xf>
    <xf numFmtId="49" fontId="8" fillId="34" borderId="10" xfId="0" applyNumberFormat="1" applyFont="1" applyFill="1" applyBorder="1" applyAlignment="1">
      <alignment horizontal="left" vertical="top" wrapText="1"/>
    </xf>
    <xf numFmtId="49" fontId="4" fillId="34" borderId="11" xfId="0" applyNumberFormat="1" applyFont="1" applyFill="1" applyBorder="1" applyAlignment="1">
      <alignment horizontal="center" vertical="top" wrapText="1"/>
    </xf>
    <xf numFmtId="0" fontId="3" fillId="34" borderId="11" xfId="0" applyFont="1" applyFill="1" applyBorder="1" applyAlignment="1">
      <alignment vertical="top" wrapText="1"/>
    </xf>
    <xf numFmtId="49" fontId="4" fillId="34" borderId="16" xfId="0" applyNumberFormat="1" applyFont="1" applyFill="1" applyBorder="1" applyAlignment="1">
      <alignment horizontal="right" vertical="top" wrapText="1"/>
    </xf>
    <xf numFmtId="49" fontId="4" fillId="34" borderId="18" xfId="0" applyNumberFormat="1" applyFont="1" applyFill="1" applyBorder="1" applyAlignment="1">
      <alignment horizontal="center" vertical="top" wrapText="1"/>
    </xf>
    <xf numFmtId="0" fontId="3" fillId="34" borderId="21" xfId="0" applyFont="1" applyFill="1" applyBorder="1" applyAlignment="1">
      <alignment horizontal="left" vertical="top" wrapText="1"/>
    </xf>
    <xf numFmtId="0" fontId="3" fillId="34" borderId="22" xfId="0" applyFont="1" applyFill="1" applyBorder="1" applyAlignment="1">
      <alignment horizontal="left" vertical="top" wrapText="1"/>
    </xf>
    <xf numFmtId="0" fontId="10" fillId="34" borderId="10" xfId="0" applyFont="1" applyFill="1" applyBorder="1" applyAlignment="1">
      <alignment horizontal="left" vertical="top" wrapText="1"/>
    </xf>
    <xf numFmtId="49" fontId="9" fillId="34" borderId="10" xfId="0" applyNumberFormat="1" applyFont="1" applyFill="1" applyBorder="1" applyAlignment="1">
      <alignment horizontal="right" vertical="top" wrapText="1"/>
    </xf>
    <xf numFmtId="0" fontId="7" fillId="34" borderId="11" xfId="0" applyFont="1" applyFill="1" applyBorder="1" applyAlignment="1">
      <alignment horizontal="right" vertical="top" wrapText="1"/>
    </xf>
    <xf numFmtId="0" fontId="7" fillId="34" borderId="18" xfId="0" applyFont="1" applyFill="1" applyBorder="1" applyAlignment="1">
      <alignment horizontal="right" vertical="top" wrapText="1"/>
    </xf>
    <xf numFmtId="49" fontId="10" fillId="34" borderId="10" xfId="0" applyNumberFormat="1" applyFont="1" applyFill="1" applyBorder="1" applyAlignment="1">
      <alignment horizontal="center" vertical="top" wrapText="1"/>
    </xf>
    <xf numFmtId="49" fontId="9" fillId="34" borderId="10" xfId="0" applyNumberFormat="1" applyFont="1" applyFill="1" applyBorder="1" applyAlignment="1">
      <alignment horizontal="center" vertical="top" wrapText="1"/>
    </xf>
    <xf numFmtId="49" fontId="9" fillId="34" borderId="11" xfId="0" applyNumberFormat="1" applyFont="1" applyFill="1" applyBorder="1" applyAlignment="1">
      <alignment horizontal="right" vertical="top" wrapText="1"/>
    </xf>
    <xf numFmtId="49" fontId="4" fillId="34" borderId="10" xfId="0" applyNumberFormat="1" applyFont="1" applyFill="1" applyBorder="1" applyAlignment="1">
      <alignment horizontal="right" vertical="top" wrapText="1"/>
    </xf>
    <xf numFmtId="49" fontId="4" fillId="0" borderId="11" xfId="0" applyNumberFormat="1" applyFont="1" applyFill="1" applyBorder="1" applyAlignment="1">
      <alignment horizontal="center" vertical="top" wrapText="1"/>
    </xf>
    <xf numFmtId="0" fontId="3" fillId="0" borderId="19" xfId="0" applyFont="1" applyFill="1" applyBorder="1" applyAlignment="1">
      <alignment vertical="top" wrapText="1"/>
    </xf>
    <xf numFmtId="0" fontId="3" fillId="34" borderId="0" xfId="0" applyFont="1" applyFill="1" applyBorder="1" applyAlignment="1">
      <alignment horizontal="left" vertical="top" wrapText="1"/>
    </xf>
    <xf numFmtId="181" fontId="3" fillId="34" borderId="10" xfId="0" applyNumberFormat="1" applyFont="1" applyFill="1" applyBorder="1" applyAlignment="1">
      <alignment horizontal="right" vertical="top" wrapText="1"/>
    </xf>
    <xf numFmtId="181" fontId="7" fillId="0" borderId="19" xfId="0" applyNumberFormat="1" applyFont="1" applyFill="1" applyBorder="1" applyAlignment="1">
      <alignment horizontal="right" vertical="top" wrapText="1"/>
    </xf>
    <xf numFmtId="0" fontId="3" fillId="0" borderId="10" xfId="0" applyNumberFormat="1" applyFont="1" applyBorder="1" applyAlignment="1">
      <alignment horizontal="right" vertical="top" wrapText="1"/>
    </xf>
    <xf numFmtId="0" fontId="3" fillId="0" borderId="11" xfId="0" applyNumberFormat="1" applyFont="1" applyBorder="1" applyAlignment="1">
      <alignment horizontal="right" vertical="top" wrapText="1"/>
    </xf>
    <xf numFmtId="0" fontId="76" fillId="0" borderId="0"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top" wrapText="1"/>
    </xf>
    <xf numFmtId="49" fontId="8" fillId="0" borderId="0" xfId="0" applyNumberFormat="1" applyFont="1" applyFill="1" applyBorder="1" applyAlignment="1">
      <alignment horizontal="center" vertical="top"/>
    </xf>
    <xf numFmtId="49" fontId="8" fillId="0" borderId="0" xfId="0" applyNumberFormat="1" applyFont="1" applyBorder="1" applyAlignment="1">
      <alignment horizontal="center" vertical="top"/>
    </xf>
    <xf numFmtId="0" fontId="8" fillId="0" borderId="0" xfId="0" applyFont="1" applyBorder="1" applyAlignment="1">
      <alignment horizontal="left" vertical="top"/>
    </xf>
    <xf numFmtId="0" fontId="8" fillId="0" borderId="0" xfId="0" applyFont="1" applyBorder="1" applyAlignment="1">
      <alignment horizontal="center" vertical="top"/>
    </xf>
    <xf numFmtId="0" fontId="3" fillId="0" borderId="0" xfId="0" applyFont="1" applyBorder="1" applyAlignment="1">
      <alignment vertical="top"/>
    </xf>
    <xf numFmtId="181" fontId="3" fillId="34" borderId="18" xfId="0" applyNumberFormat="1" applyFont="1" applyFill="1" applyBorder="1" applyAlignment="1">
      <alignment horizontal="right" vertical="top" wrapText="1"/>
    </xf>
    <xf numFmtId="181" fontId="3" fillId="0" borderId="16" xfId="0" applyNumberFormat="1" applyFont="1" applyBorder="1" applyAlignment="1">
      <alignment vertical="top" wrapText="1"/>
    </xf>
    <xf numFmtId="181" fontId="3" fillId="34" borderId="16" xfId="0" applyNumberFormat="1" applyFont="1" applyFill="1" applyBorder="1" applyAlignment="1">
      <alignment vertical="top" wrapText="1"/>
    </xf>
    <xf numFmtId="0" fontId="3" fillId="0" borderId="21" xfId="0" applyFont="1" applyFill="1" applyBorder="1" applyAlignment="1">
      <alignment vertical="top" wrapText="1"/>
    </xf>
    <xf numFmtId="0" fontId="3" fillId="34" borderId="21" xfId="0" applyFont="1" applyFill="1" applyBorder="1" applyAlignment="1">
      <alignment vertical="top" wrapText="1"/>
    </xf>
    <xf numFmtId="0" fontId="3" fillId="34" borderId="19" xfId="0" applyFont="1" applyFill="1" applyBorder="1" applyAlignment="1">
      <alignment horizontal="left" vertical="top" wrapText="1"/>
    </xf>
    <xf numFmtId="0" fontId="3" fillId="0" borderId="10" xfId="51" applyFont="1" applyFill="1" applyBorder="1" applyAlignment="1">
      <alignment horizontal="left" vertical="top" wrapText="1"/>
      <protection/>
    </xf>
    <xf numFmtId="0" fontId="3" fillId="34" borderId="10" xfId="51" applyFont="1" applyFill="1" applyBorder="1" applyAlignment="1">
      <alignment horizontal="left" vertical="top" wrapText="1"/>
      <protection/>
    </xf>
    <xf numFmtId="49" fontId="8" fillId="0" borderId="11" xfId="0" applyNumberFormat="1" applyFont="1" applyFill="1" applyBorder="1" applyAlignment="1">
      <alignment horizontal="left" vertical="top" wrapText="1"/>
    </xf>
    <xf numFmtId="49" fontId="8" fillId="0" borderId="21" xfId="0" applyNumberFormat="1" applyFont="1" applyFill="1" applyBorder="1" applyAlignment="1">
      <alignment horizontal="left" vertical="top" wrapText="1"/>
    </xf>
    <xf numFmtId="49" fontId="4" fillId="0" borderId="16" xfId="0" applyNumberFormat="1" applyFont="1" applyFill="1" applyBorder="1" applyAlignment="1">
      <alignment horizontal="center" vertical="top"/>
    </xf>
    <xf numFmtId="49" fontId="3" fillId="0" borderId="22" xfId="0" applyNumberFormat="1" applyFont="1" applyFill="1" applyBorder="1" applyAlignment="1">
      <alignment vertical="top" wrapText="1"/>
    </xf>
    <xf numFmtId="49" fontId="4" fillId="0" borderId="16" xfId="0" applyNumberFormat="1" applyFont="1" applyFill="1" applyBorder="1" applyAlignment="1">
      <alignment horizontal="right" vertical="top" wrapText="1"/>
    </xf>
    <xf numFmtId="49" fontId="4" fillId="34" borderId="10" xfId="0" applyNumberFormat="1" applyFont="1" applyFill="1" applyBorder="1" applyAlignment="1">
      <alignment horizontal="center" vertical="top"/>
    </xf>
    <xf numFmtId="49" fontId="3" fillId="34" borderId="19" xfId="0" applyNumberFormat="1" applyFont="1" applyFill="1" applyBorder="1" applyAlignment="1">
      <alignment vertical="top" wrapText="1"/>
    </xf>
    <xf numFmtId="0" fontId="4" fillId="0" borderId="16" xfId="0" applyNumberFormat="1" applyFont="1" applyFill="1" applyBorder="1" applyAlignment="1">
      <alignment horizontal="right" vertical="top" wrapText="1"/>
    </xf>
    <xf numFmtId="181" fontId="5" fillId="32" borderId="10" xfId="0" applyNumberFormat="1" applyFont="1" applyFill="1" applyBorder="1" applyAlignment="1">
      <alignment vertical="top" wrapText="1"/>
    </xf>
    <xf numFmtId="0" fontId="4" fillId="0" borderId="10" xfId="0" applyNumberFormat="1" applyFont="1" applyBorder="1" applyAlignment="1">
      <alignment horizontal="right" vertical="top" wrapText="1"/>
    </xf>
    <xf numFmtId="0" fontId="4" fillId="34" borderId="16" xfId="0" applyNumberFormat="1" applyFont="1" applyFill="1" applyBorder="1" applyAlignment="1">
      <alignment horizontal="right" vertical="top" wrapText="1"/>
    </xf>
    <xf numFmtId="0" fontId="4" fillId="34" borderId="10" xfId="0" applyNumberFormat="1" applyFont="1" applyFill="1" applyBorder="1" applyAlignment="1">
      <alignment horizontal="right" vertical="top" wrapText="1"/>
    </xf>
    <xf numFmtId="0" fontId="10" fillId="0" borderId="10" xfId="0" applyNumberFormat="1" applyFont="1" applyBorder="1" applyAlignment="1">
      <alignment horizontal="right" vertical="top" wrapText="1"/>
    </xf>
    <xf numFmtId="0" fontId="9" fillId="0" borderId="10" xfId="0" applyNumberFormat="1" applyFont="1" applyBorder="1" applyAlignment="1">
      <alignment horizontal="right" vertical="top" wrapText="1"/>
    </xf>
    <xf numFmtId="0" fontId="76" fillId="0" borderId="0" xfId="51" applyFont="1" applyBorder="1" applyAlignment="1">
      <alignment horizontal="right" vertical="top" wrapText="1"/>
      <protection/>
    </xf>
    <xf numFmtId="0" fontId="70" fillId="0" borderId="0" xfId="0" applyFont="1" applyAlignment="1">
      <alignment horizontal="right" wrapText="1"/>
    </xf>
    <xf numFmtId="0" fontId="3" fillId="0" borderId="11" xfId="51" applyFont="1" applyBorder="1" applyAlignment="1">
      <alignment horizontal="right" vertical="top" wrapText="1"/>
      <protection/>
    </xf>
    <xf numFmtId="0" fontId="3" fillId="0" borderId="16" xfId="51" applyFont="1" applyBorder="1" applyAlignment="1">
      <alignment horizontal="right" vertical="top" wrapText="1"/>
      <protection/>
    </xf>
    <xf numFmtId="0" fontId="71" fillId="0" borderId="10" xfId="51" applyFont="1" applyBorder="1" applyAlignment="1">
      <alignment horizontal="right" vertical="top" wrapText="1"/>
      <protection/>
    </xf>
    <xf numFmtId="0" fontId="69" fillId="0" borderId="10" xfId="51" applyFont="1" applyBorder="1" applyAlignment="1">
      <alignment horizontal="right" vertical="top" wrapText="1"/>
      <protection/>
    </xf>
    <xf numFmtId="0" fontId="69" fillId="0" borderId="0" xfId="51" applyFont="1" applyBorder="1" applyAlignment="1">
      <alignment horizontal="right" vertical="top" wrapText="1"/>
      <protection/>
    </xf>
    <xf numFmtId="0" fontId="8" fillId="0" borderId="0" xfId="0" applyFont="1" applyAlignment="1">
      <alignment horizontal="right"/>
    </xf>
    <xf numFmtId="49" fontId="3" fillId="0" borderId="11" xfId="0" applyNumberFormat="1" applyFont="1" applyBorder="1" applyAlignment="1">
      <alignment horizontal="center" vertical="top" wrapText="1"/>
    </xf>
    <xf numFmtId="49" fontId="3" fillId="0" borderId="16" xfId="0" applyNumberFormat="1" applyFont="1" applyBorder="1" applyAlignment="1">
      <alignment horizontal="center" vertical="top" wrapText="1"/>
    </xf>
    <xf numFmtId="0" fontId="3" fillId="34" borderId="10" xfId="0" applyFont="1" applyFill="1" applyBorder="1" applyAlignment="1">
      <alignment vertical="top" wrapText="1"/>
    </xf>
    <xf numFmtId="49" fontId="3" fillId="34" borderId="11" xfId="0" applyNumberFormat="1" applyFont="1" applyFill="1" applyBorder="1" applyAlignment="1">
      <alignment horizontal="right" vertical="top" wrapText="1"/>
    </xf>
    <xf numFmtId="49" fontId="3" fillId="34" borderId="16" xfId="0" applyNumberFormat="1" applyFont="1" applyFill="1" applyBorder="1" applyAlignment="1">
      <alignment horizontal="right" vertical="top" wrapText="1"/>
    </xf>
    <xf numFmtId="181" fontId="3" fillId="34" borderId="0" xfId="0" applyNumberFormat="1" applyFont="1" applyFill="1" applyBorder="1" applyAlignment="1">
      <alignment horizontal="left" vertical="top" wrapText="1"/>
    </xf>
    <xf numFmtId="0" fontId="3" fillId="34" borderId="0" xfId="0" applyFont="1" applyFill="1" applyBorder="1" applyAlignment="1">
      <alignment horizontal="left" vertical="top" wrapText="1"/>
    </xf>
    <xf numFmtId="49" fontId="3" fillId="0" borderId="15" xfId="51" applyNumberFormat="1" applyFont="1" applyBorder="1" applyAlignment="1">
      <alignment horizontal="left" wrapText="1"/>
      <protection/>
    </xf>
    <xf numFmtId="49" fontId="3" fillId="0" borderId="23" xfId="51" applyNumberFormat="1" applyFont="1" applyBorder="1" applyAlignment="1">
      <alignment horizontal="left" wrapText="1"/>
      <protection/>
    </xf>
    <xf numFmtId="49" fontId="3" fillId="0" borderId="19" xfId="51" applyNumberFormat="1" applyFont="1" applyBorder="1" applyAlignment="1">
      <alignment horizontal="left" wrapText="1"/>
      <protection/>
    </xf>
    <xf numFmtId="181" fontId="75" fillId="34" borderId="0" xfId="0" applyNumberFormat="1" applyFont="1" applyFill="1" applyBorder="1" applyAlignment="1">
      <alignment horizontal="left" vertical="top" wrapText="1"/>
    </xf>
    <xf numFmtId="0" fontId="75" fillId="34" borderId="0" xfId="0" applyFont="1" applyFill="1" applyBorder="1" applyAlignment="1">
      <alignment horizontal="left" vertical="top" wrapText="1"/>
    </xf>
    <xf numFmtId="49" fontId="3" fillId="34" borderId="10" xfId="0" applyNumberFormat="1" applyFont="1" applyFill="1" applyBorder="1" applyAlignment="1">
      <alignment horizontal="right" vertical="top" wrapText="1"/>
    </xf>
    <xf numFmtId="49" fontId="3" fillId="34" borderId="10" xfId="0" applyNumberFormat="1" applyFont="1" applyFill="1" applyBorder="1" applyAlignment="1">
      <alignment horizontal="left" vertical="top" wrapText="1"/>
    </xf>
    <xf numFmtId="49" fontId="3" fillId="34" borderId="19" xfId="0" applyNumberFormat="1" applyFont="1" applyFill="1" applyBorder="1" applyAlignment="1">
      <alignment horizontal="left" vertical="top" wrapText="1"/>
    </xf>
    <xf numFmtId="0" fontId="3" fillId="34" borderId="10" xfId="0" applyFont="1" applyFill="1" applyBorder="1" applyAlignment="1">
      <alignment horizontal="right" vertical="top" wrapText="1"/>
    </xf>
    <xf numFmtId="49" fontId="3" fillId="34" borderId="11" xfId="0" applyNumberFormat="1" applyFont="1" applyFill="1" applyBorder="1" applyAlignment="1">
      <alignment horizontal="left" vertical="top" wrapText="1"/>
    </xf>
    <xf numFmtId="49" fontId="3" fillId="34" borderId="16" xfId="0" applyNumberFormat="1" applyFont="1" applyFill="1" applyBorder="1" applyAlignment="1">
      <alignment horizontal="left" vertical="top" wrapText="1"/>
    </xf>
    <xf numFmtId="49" fontId="3" fillId="34" borderId="11" xfId="0" applyNumberFormat="1" applyFont="1" applyFill="1" applyBorder="1" applyAlignment="1">
      <alignment horizontal="center" vertical="top" wrapText="1"/>
    </xf>
    <xf numFmtId="49" fontId="3" fillId="34" borderId="18" xfId="0" applyNumberFormat="1" applyFont="1" applyFill="1" applyBorder="1" applyAlignment="1">
      <alignment horizontal="center" vertical="top" wrapText="1"/>
    </xf>
    <xf numFmtId="49" fontId="3" fillId="34" borderId="16" xfId="0" applyNumberFormat="1" applyFont="1" applyFill="1" applyBorder="1" applyAlignment="1">
      <alignment horizontal="center" vertical="top" wrapText="1"/>
    </xf>
    <xf numFmtId="49" fontId="3" fillId="0" borderId="10" xfId="0" applyNumberFormat="1" applyFont="1" applyBorder="1" applyAlignment="1">
      <alignment vertical="top" wrapText="1"/>
    </xf>
    <xf numFmtId="49" fontId="3" fillId="0" borderId="10" xfId="0" applyNumberFormat="1" applyFont="1" applyFill="1" applyBorder="1" applyAlignment="1">
      <alignment vertical="top" wrapText="1"/>
    </xf>
    <xf numFmtId="0" fontId="3" fillId="0" borderId="11" xfId="0" applyFont="1" applyBorder="1" applyAlignment="1">
      <alignment horizontal="right" vertical="top" wrapText="1"/>
    </xf>
    <xf numFmtId="0" fontId="3" fillId="0" borderId="18" xfId="0" applyFont="1" applyBorder="1" applyAlignment="1">
      <alignment horizontal="right" vertical="top" wrapText="1"/>
    </xf>
    <xf numFmtId="0" fontId="3" fillId="34" borderId="10" xfId="0" applyNumberFormat="1" applyFont="1" applyFill="1" applyBorder="1" applyAlignment="1">
      <alignment horizontal="right" vertical="top" wrapText="1"/>
    </xf>
    <xf numFmtId="0" fontId="3" fillId="34" borderId="11" xfId="0" applyFont="1" applyFill="1" applyBorder="1" applyAlignment="1">
      <alignment horizontal="right" vertical="top" wrapText="1"/>
    </xf>
    <xf numFmtId="0" fontId="3" fillId="34" borderId="18" xfId="0" applyFont="1" applyFill="1" applyBorder="1" applyAlignment="1">
      <alignment horizontal="right" vertical="top" wrapText="1"/>
    </xf>
    <xf numFmtId="0" fontId="8" fillId="34" borderId="10" xfId="0" applyFont="1" applyFill="1" applyBorder="1" applyAlignment="1">
      <alignment horizontal="left" vertical="top" wrapText="1"/>
    </xf>
    <xf numFmtId="181" fontId="3" fillId="0" borderId="10" xfId="0" applyNumberFormat="1" applyFont="1" applyFill="1" applyBorder="1" applyAlignment="1">
      <alignment horizontal="right" vertical="top" wrapText="1"/>
    </xf>
    <xf numFmtId="181" fontId="3" fillId="34" borderId="10" xfId="0" applyNumberFormat="1" applyFont="1" applyFill="1" applyBorder="1" applyAlignment="1">
      <alignment vertical="top" wrapText="1"/>
    </xf>
    <xf numFmtId="49" fontId="3" fillId="34" borderId="11" xfId="0" applyNumberFormat="1" applyFont="1" applyFill="1" applyBorder="1" applyAlignment="1">
      <alignment vertical="top" wrapText="1"/>
    </xf>
    <xf numFmtId="49" fontId="3" fillId="34" borderId="18" xfId="0" applyNumberFormat="1" applyFont="1" applyFill="1" applyBorder="1" applyAlignment="1">
      <alignment vertical="top" wrapText="1"/>
    </xf>
    <xf numFmtId="49" fontId="3" fillId="34" borderId="10" xfId="0" applyNumberFormat="1" applyFont="1" applyFill="1" applyBorder="1" applyAlignment="1">
      <alignment horizontal="center" vertical="top" wrapText="1"/>
    </xf>
    <xf numFmtId="49" fontId="11" fillId="34" borderId="10" xfId="0" applyNumberFormat="1" applyFont="1" applyFill="1" applyBorder="1" applyAlignment="1">
      <alignment horizontal="right" vertical="top" wrapText="1"/>
    </xf>
    <xf numFmtId="0" fontId="3" fillId="34" borderId="11" xfId="0" applyFont="1" applyFill="1" applyBorder="1" applyAlignment="1">
      <alignment horizontal="left" vertical="top" wrapText="1"/>
    </xf>
    <xf numFmtId="0" fontId="3" fillId="34" borderId="16" xfId="0" applyFont="1" applyFill="1" applyBorder="1" applyAlignment="1">
      <alignment horizontal="left" vertical="top" wrapText="1"/>
    </xf>
    <xf numFmtId="0" fontId="8" fillId="34" borderId="0" xfId="0" applyFont="1" applyFill="1" applyBorder="1" applyAlignment="1">
      <alignment horizontal="right" vertical="center" wrapText="1"/>
    </xf>
    <xf numFmtId="0" fontId="8" fillId="41" borderId="10" xfId="0" applyFont="1" applyFill="1" applyBorder="1" applyAlignment="1">
      <alignment horizontal="center" vertical="center" wrapText="1"/>
    </xf>
    <xf numFmtId="0" fontId="3" fillId="34" borderId="16" xfId="0" applyFont="1" applyFill="1" applyBorder="1" applyAlignment="1">
      <alignment horizontal="right" vertical="top" wrapText="1"/>
    </xf>
    <xf numFmtId="49" fontId="3" fillId="34" borderId="10" xfId="0" applyNumberFormat="1" applyFont="1" applyFill="1" applyBorder="1" applyAlignment="1">
      <alignment vertical="top" wrapText="1"/>
    </xf>
    <xf numFmtId="0" fontId="3" fillId="34" borderId="10" xfId="0" applyFont="1" applyFill="1" applyBorder="1" applyAlignment="1">
      <alignment horizontal="left" vertical="top" wrapText="1"/>
    </xf>
    <xf numFmtId="49" fontId="3" fillId="34" borderId="18" xfId="0" applyNumberFormat="1" applyFont="1" applyFill="1" applyBorder="1" applyAlignment="1">
      <alignment horizontal="left" vertical="top" wrapText="1"/>
    </xf>
    <xf numFmtId="49" fontId="3" fillId="0" borderId="18" xfId="0" applyNumberFormat="1" applyFont="1" applyBorder="1" applyAlignment="1">
      <alignment horizontal="center" vertical="top" wrapText="1"/>
    </xf>
    <xf numFmtId="49" fontId="11" fillId="13" borderId="15" xfId="51" applyNumberFormat="1" applyFont="1" applyFill="1" applyBorder="1" applyAlignment="1">
      <alignment horizontal="right" wrapText="1"/>
      <protection/>
    </xf>
    <xf numFmtId="49" fontId="11" fillId="13" borderId="23" xfId="51" applyNumberFormat="1" applyFont="1" applyFill="1" applyBorder="1" applyAlignment="1">
      <alignment horizontal="right" wrapText="1"/>
      <protection/>
    </xf>
    <xf numFmtId="49" fontId="11" fillId="13" borderId="19" xfId="51" applyNumberFormat="1" applyFont="1" applyFill="1" applyBorder="1" applyAlignment="1">
      <alignment horizontal="right" wrapText="1"/>
      <protection/>
    </xf>
    <xf numFmtId="49" fontId="11" fillId="42" borderId="15" xfId="51" applyNumberFormat="1" applyFont="1" applyFill="1" applyBorder="1" applyAlignment="1">
      <alignment horizontal="right" vertical="top" wrapText="1"/>
      <protection/>
    </xf>
    <xf numFmtId="49" fontId="11" fillId="42" borderId="23" xfId="51" applyNumberFormat="1" applyFont="1" applyFill="1" applyBorder="1" applyAlignment="1">
      <alignment horizontal="right" vertical="top" wrapText="1"/>
      <protection/>
    </xf>
    <xf numFmtId="49" fontId="11" fillId="42" borderId="19" xfId="51" applyNumberFormat="1" applyFont="1" applyFill="1" applyBorder="1" applyAlignment="1">
      <alignment horizontal="right" vertical="top" wrapText="1"/>
      <protection/>
    </xf>
    <xf numFmtId="49" fontId="6" fillId="13" borderId="10" xfId="0" applyNumberFormat="1" applyFont="1" applyFill="1" applyBorder="1" applyAlignment="1">
      <alignment horizontal="right" vertical="top" wrapText="1"/>
    </xf>
    <xf numFmtId="49" fontId="8" fillId="32" borderId="20" xfId="0" applyNumberFormat="1" applyFont="1" applyFill="1" applyBorder="1" applyAlignment="1">
      <alignment horizontal="right" vertical="top" wrapText="1"/>
    </xf>
    <xf numFmtId="49" fontId="8" fillId="32" borderId="24" xfId="0" applyNumberFormat="1" applyFont="1" applyFill="1" applyBorder="1" applyAlignment="1">
      <alignment horizontal="right" vertical="top" wrapText="1"/>
    </xf>
    <xf numFmtId="49" fontId="8" fillId="32" borderId="22" xfId="0" applyNumberFormat="1" applyFont="1" applyFill="1" applyBorder="1" applyAlignment="1">
      <alignment horizontal="right" vertical="top" wrapText="1"/>
    </xf>
    <xf numFmtId="49" fontId="8" fillId="34" borderId="10" xfId="0" applyNumberFormat="1" applyFont="1" applyFill="1" applyBorder="1" applyAlignment="1">
      <alignment horizontal="righ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21" fillId="34" borderId="10" xfId="0" applyFont="1" applyFill="1" applyBorder="1" applyAlignment="1">
      <alignment horizontal="left" vertical="top" wrapText="1"/>
    </xf>
    <xf numFmtId="181" fontId="3" fillId="0" borderId="11" xfId="0" applyNumberFormat="1" applyFont="1" applyFill="1" applyBorder="1" applyAlignment="1">
      <alignment horizontal="right" vertical="top" wrapText="1"/>
    </xf>
    <xf numFmtId="181" fontId="3" fillId="0" borderId="16" xfId="0" applyNumberFormat="1" applyFont="1" applyFill="1" applyBorder="1" applyAlignment="1">
      <alignment horizontal="right" vertical="top" wrapText="1"/>
    </xf>
    <xf numFmtId="181" fontId="3" fillId="34" borderId="11" xfId="0" applyNumberFormat="1" applyFont="1" applyFill="1" applyBorder="1" applyAlignment="1">
      <alignment horizontal="right" vertical="top" wrapText="1"/>
    </xf>
    <xf numFmtId="181" fontId="3" fillId="34" borderId="16" xfId="0" applyNumberFormat="1" applyFont="1" applyFill="1" applyBorder="1" applyAlignment="1">
      <alignment horizontal="right" vertical="top" wrapText="1"/>
    </xf>
    <xf numFmtId="0" fontId="3" fillId="34" borderId="18" xfId="0" applyFont="1" applyFill="1" applyBorder="1" applyAlignment="1">
      <alignment horizontal="left" vertical="top" wrapText="1"/>
    </xf>
    <xf numFmtId="49" fontId="8" fillId="41" borderId="10" xfId="0" applyNumberFormat="1" applyFont="1" applyFill="1" applyBorder="1" applyAlignment="1">
      <alignment horizontal="center" vertical="center" textRotation="90" wrapText="1"/>
    </xf>
    <xf numFmtId="49" fontId="8" fillId="41" borderId="10" xfId="0" applyNumberFormat="1" applyFont="1" applyFill="1" applyBorder="1" applyAlignment="1">
      <alignment horizontal="center" vertical="center" wrapText="1"/>
    </xf>
    <xf numFmtId="181" fontId="3" fillId="0" borderId="10" xfId="0" applyNumberFormat="1" applyFont="1" applyFill="1" applyBorder="1" applyAlignment="1">
      <alignment vertical="top" wrapText="1"/>
    </xf>
    <xf numFmtId="0" fontId="8" fillId="41" borderId="10" xfId="0" applyFont="1" applyFill="1" applyBorder="1" applyAlignment="1">
      <alignment horizontal="center" vertical="center" textRotation="90" wrapText="1"/>
    </xf>
    <xf numFmtId="0" fontId="6" fillId="32" borderId="0" xfId="0" applyFont="1" applyFill="1" applyAlignment="1">
      <alignment horizontal="center" wrapText="1"/>
    </xf>
    <xf numFmtId="0" fontId="6" fillId="34" borderId="0" xfId="0" applyFont="1" applyFill="1" applyAlignment="1">
      <alignment horizontal="center" wrapText="1"/>
    </xf>
    <xf numFmtId="0" fontId="11" fillId="32" borderId="0" xfId="0" applyFont="1" applyFill="1" applyBorder="1" applyAlignment="1">
      <alignment horizontal="center" vertical="top" wrapText="1"/>
    </xf>
    <xf numFmtId="49" fontId="6" fillId="13" borderId="15" xfId="0" applyNumberFormat="1" applyFont="1" applyFill="1" applyBorder="1" applyAlignment="1">
      <alignment horizontal="left" vertical="center" wrapText="1"/>
    </xf>
    <xf numFmtId="49" fontId="6" fillId="13" borderId="23" xfId="0" applyNumberFormat="1" applyFont="1" applyFill="1" applyBorder="1" applyAlignment="1">
      <alignment horizontal="left" vertical="center" wrapText="1"/>
    </xf>
    <xf numFmtId="49" fontId="6" fillId="13" borderId="19" xfId="0" applyNumberFormat="1" applyFont="1" applyFill="1" applyBorder="1" applyAlignment="1">
      <alignment horizontal="left" vertical="center" wrapText="1"/>
    </xf>
    <xf numFmtId="0" fontId="3" fillId="0" borderId="11" xfId="0" applyFont="1" applyFill="1" applyBorder="1" applyAlignment="1">
      <alignment vertical="top" wrapText="1"/>
    </xf>
    <xf numFmtId="0" fontId="3" fillId="0" borderId="16" xfId="0" applyFont="1" applyFill="1" applyBorder="1" applyAlignment="1">
      <alignment vertical="top" wrapText="1"/>
    </xf>
    <xf numFmtId="49" fontId="8" fillId="0" borderId="10" xfId="0" applyNumberFormat="1" applyFont="1" applyFill="1" applyBorder="1" applyAlignment="1">
      <alignment horizontal="right" vertical="top" wrapText="1"/>
    </xf>
    <xf numFmtId="49" fontId="8" fillId="0" borderId="10" xfId="0" applyNumberFormat="1" applyFont="1" applyFill="1" applyBorder="1" applyAlignment="1">
      <alignment horizontal="left" vertical="top" wrapText="1"/>
    </xf>
    <xf numFmtId="49" fontId="3" fillId="0" borderId="11"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wrapText="1"/>
    </xf>
    <xf numFmtId="0" fontId="3" fillId="0" borderId="11" xfId="0" applyFont="1" applyFill="1" applyBorder="1" applyAlignment="1">
      <alignment horizontal="left" vertical="top" wrapText="1"/>
    </xf>
    <xf numFmtId="0" fontId="3" fillId="0" borderId="16" xfId="0" applyFont="1" applyFill="1" applyBorder="1" applyAlignment="1">
      <alignment horizontal="left" vertical="top" wrapText="1"/>
    </xf>
    <xf numFmtId="189" fontId="3" fillId="0" borderId="11" xfId="0" applyNumberFormat="1" applyFont="1" applyFill="1" applyBorder="1" applyAlignment="1">
      <alignment horizontal="right" vertical="top" wrapText="1"/>
    </xf>
    <xf numFmtId="189" fontId="3" fillId="0" borderId="16" xfId="0" applyNumberFormat="1" applyFont="1" applyFill="1" applyBorder="1" applyAlignment="1">
      <alignment horizontal="right" vertical="top" wrapText="1"/>
    </xf>
    <xf numFmtId="0" fontId="4" fillId="0" borderId="11" xfId="0" applyFont="1" applyFill="1" applyBorder="1" applyAlignment="1">
      <alignment horizontal="center" vertical="top" wrapText="1"/>
    </xf>
    <xf numFmtId="0" fontId="4" fillId="0" borderId="16" xfId="0" applyFont="1" applyFill="1" applyBorder="1" applyAlignment="1">
      <alignment horizontal="center" vertical="top" wrapText="1"/>
    </xf>
    <xf numFmtId="49" fontId="3" fillId="0" borderId="18" xfId="0" applyNumberFormat="1" applyFont="1" applyFill="1" applyBorder="1" applyAlignment="1">
      <alignment horizontal="center" vertical="top" wrapText="1"/>
    </xf>
    <xf numFmtId="49" fontId="3" fillId="0" borderId="11"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49" fontId="11" fillId="13" borderId="15" xfId="0" applyNumberFormat="1" applyFont="1" applyFill="1" applyBorder="1" applyAlignment="1">
      <alignment horizontal="right" vertical="top" wrapText="1"/>
    </xf>
    <xf numFmtId="49" fontId="11" fillId="13" borderId="23" xfId="0" applyNumberFormat="1" applyFont="1" applyFill="1" applyBorder="1" applyAlignment="1">
      <alignment horizontal="right" vertical="top" wrapText="1"/>
    </xf>
    <xf numFmtId="49" fontId="11" fillId="13" borderId="19" xfId="0" applyNumberFormat="1" applyFont="1" applyFill="1" applyBorder="1" applyAlignment="1">
      <alignment horizontal="right" vertical="top" wrapText="1"/>
    </xf>
    <xf numFmtId="0" fontId="3" fillId="0" borderId="10" xfId="0" applyFont="1" applyFill="1" applyBorder="1" applyAlignment="1">
      <alignment horizontal="center" vertical="top" wrapText="1"/>
    </xf>
    <xf numFmtId="0" fontId="3" fillId="34" borderId="11" xfId="0" applyFont="1" applyFill="1" applyBorder="1" applyAlignment="1">
      <alignment horizontal="center" vertical="top" wrapText="1"/>
    </xf>
    <xf numFmtId="0" fontId="3" fillId="34" borderId="16" xfId="0" applyFont="1" applyFill="1" applyBorder="1" applyAlignment="1">
      <alignment horizontal="center" vertical="top" wrapText="1"/>
    </xf>
    <xf numFmtId="0" fontId="3" fillId="34" borderId="18" xfId="0" applyFont="1" applyFill="1" applyBorder="1" applyAlignment="1">
      <alignment horizontal="center" vertical="top" wrapText="1"/>
    </xf>
    <xf numFmtId="181" fontId="19" fillId="34" borderId="0" xfId="0" applyNumberFormat="1" applyFont="1" applyFill="1" applyBorder="1" applyAlignment="1">
      <alignment horizontal="left" vertical="top" wrapText="1"/>
    </xf>
    <xf numFmtId="0" fontId="19" fillId="34" borderId="0" xfId="0" applyFont="1" applyFill="1" applyBorder="1" applyAlignment="1">
      <alignment horizontal="left" vertical="top" wrapText="1"/>
    </xf>
    <xf numFmtId="49" fontId="8" fillId="42" borderId="15" xfId="51" applyNumberFormat="1" applyFont="1" applyFill="1" applyBorder="1" applyAlignment="1">
      <alignment horizontal="right" wrapText="1"/>
      <protection/>
    </xf>
    <xf numFmtId="49" fontId="8" fillId="42" borderId="23" xfId="51" applyNumberFormat="1" applyFont="1" applyFill="1" applyBorder="1" applyAlignment="1">
      <alignment horizontal="right" wrapText="1"/>
      <protection/>
    </xf>
    <xf numFmtId="49" fontId="8" fillId="42" borderId="19" xfId="51" applyNumberFormat="1" applyFont="1" applyFill="1" applyBorder="1" applyAlignment="1">
      <alignment horizontal="right" wrapText="1"/>
      <protection/>
    </xf>
    <xf numFmtId="49" fontId="8" fillId="32" borderId="15" xfId="0" applyNumberFormat="1" applyFont="1" applyFill="1" applyBorder="1" applyAlignment="1">
      <alignment horizontal="right" vertical="top" wrapText="1"/>
    </xf>
    <xf numFmtId="49" fontId="8" fillId="32" borderId="23" xfId="0" applyNumberFormat="1" applyFont="1" applyFill="1" applyBorder="1" applyAlignment="1">
      <alignment horizontal="right" vertical="top" wrapText="1"/>
    </xf>
    <xf numFmtId="49" fontId="8" fillId="32" borderId="19" xfId="0" applyNumberFormat="1" applyFont="1" applyFill="1" applyBorder="1" applyAlignment="1">
      <alignment horizontal="right" vertical="top" wrapText="1"/>
    </xf>
    <xf numFmtId="49" fontId="3" fillId="34" borderId="18" xfId="0" applyNumberFormat="1" applyFont="1" applyFill="1" applyBorder="1" applyAlignment="1">
      <alignment horizontal="right" vertical="top" wrapText="1"/>
    </xf>
    <xf numFmtId="172" fontId="3" fillId="34" borderId="11" xfId="0" applyNumberFormat="1" applyFont="1" applyFill="1" applyBorder="1" applyAlignment="1">
      <alignment horizontal="left" vertical="top" wrapText="1"/>
    </xf>
    <xf numFmtId="172" fontId="3" fillId="34" borderId="16" xfId="0" applyNumberFormat="1" applyFont="1" applyFill="1" applyBorder="1" applyAlignment="1">
      <alignment horizontal="left" vertical="top" wrapText="1"/>
    </xf>
    <xf numFmtId="49" fontId="8" fillId="13" borderId="15" xfId="51" applyNumberFormat="1" applyFont="1" applyFill="1" applyBorder="1" applyAlignment="1">
      <alignment horizontal="right" wrapText="1"/>
      <protection/>
    </xf>
    <xf numFmtId="49" fontId="8" fillId="13" borderId="23" xfId="51" applyNumberFormat="1" applyFont="1" applyFill="1" applyBorder="1" applyAlignment="1">
      <alignment horizontal="right" wrapText="1"/>
      <protection/>
    </xf>
    <xf numFmtId="49" fontId="8" fillId="13" borderId="19" xfId="51" applyNumberFormat="1" applyFont="1" applyFill="1" applyBorder="1" applyAlignment="1">
      <alignment horizontal="right" wrapText="1"/>
      <protection/>
    </xf>
    <xf numFmtId="49" fontId="3" fillId="0" borderId="11" xfId="0" applyNumberFormat="1" applyFont="1" applyBorder="1" applyAlignment="1">
      <alignment horizontal="left" vertical="top" wrapText="1"/>
    </xf>
    <xf numFmtId="49" fontId="3" fillId="0" borderId="16" xfId="0" applyNumberFormat="1" applyFont="1" applyBorder="1" applyAlignment="1">
      <alignment horizontal="left" vertical="top" wrapText="1"/>
    </xf>
    <xf numFmtId="0" fontId="4" fillId="0" borderId="10" xfId="0" applyFont="1" applyFill="1" applyBorder="1" applyAlignment="1">
      <alignment horizontal="right" vertical="top" wrapText="1"/>
    </xf>
    <xf numFmtId="0" fontId="4" fillId="0" borderId="10" xfId="0" applyFont="1" applyFill="1" applyBorder="1" applyAlignment="1">
      <alignment horizontal="center" vertical="top" wrapText="1"/>
    </xf>
    <xf numFmtId="0" fontId="8" fillId="41" borderId="11" xfId="0" applyFont="1" applyFill="1" applyBorder="1" applyAlignment="1">
      <alignment horizontal="center" vertical="center" wrapText="1"/>
    </xf>
    <xf numFmtId="0" fontId="8" fillId="41" borderId="18" xfId="0" applyFont="1" applyFill="1" applyBorder="1" applyAlignment="1">
      <alignment horizontal="center" vertical="center" wrapText="1"/>
    </xf>
    <xf numFmtId="0" fontId="8" fillId="41" borderId="16" xfId="0" applyFont="1" applyFill="1" applyBorder="1" applyAlignment="1">
      <alignment horizontal="center" vertical="center" wrapText="1"/>
    </xf>
    <xf numFmtId="49"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0" fontId="4" fillId="34" borderId="11" xfId="0" applyFont="1" applyFill="1" applyBorder="1" applyAlignment="1">
      <alignment horizontal="center" vertical="top" wrapText="1"/>
    </xf>
    <xf numFmtId="0" fontId="4" fillId="34" borderId="16" xfId="0" applyFont="1" applyFill="1" applyBorder="1" applyAlignment="1">
      <alignment horizontal="center" vertical="top" wrapText="1"/>
    </xf>
    <xf numFmtId="0" fontId="3" fillId="0" borderId="11" xfId="0" applyFont="1" applyFill="1" applyBorder="1" applyAlignment="1">
      <alignment horizontal="right" vertical="top" wrapText="1"/>
    </xf>
    <xf numFmtId="0" fontId="3" fillId="0" borderId="16" xfId="0" applyFont="1" applyFill="1" applyBorder="1" applyAlignment="1">
      <alignment horizontal="right" vertical="top" wrapText="1"/>
    </xf>
    <xf numFmtId="0" fontId="4" fillId="0" borderId="11"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6" xfId="0" applyFont="1" applyFill="1" applyBorder="1" applyAlignment="1">
      <alignment horizontal="left" vertical="top" wrapText="1"/>
    </xf>
    <xf numFmtId="0" fontId="6" fillId="0" borderId="0" xfId="0" applyFont="1" applyAlignment="1">
      <alignment horizontal="center"/>
    </xf>
    <xf numFmtId="49" fontId="8" fillId="0" borderId="0" xfId="0" applyNumberFormat="1" applyFont="1" applyFill="1" applyBorder="1" applyAlignment="1">
      <alignment horizontal="right" vertical="top" wrapText="1"/>
    </xf>
    <xf numFmtId="49" fontId="3" fillId="34" borderId="16" xfId="0" applyNumberFormat="1" applyFont="1" applyFill="1" applyBorder="1" applyAlignment="1">
      <alignment vertical="top" wrapText="1"/>
    </xf>
    <xf numFmtId="189" fontId="3" fillId="0" borderId="11" xfId="0" applyNumberFormat="1" applyFont="1" applyFill="1" applyBorder="1" applyAlignment="1">
      <alignment horizontal="center" vertical="top" wrapText="1"/>
    </xf>
    <xf numFmtId="189" fontId="3" fillId="0" borderId="16" xfId="0" applyNumberFormat="1" applyFont="1" applyFill="1" applyBorder="1" applyAlignment="1">
      <alignment horizontal="center" vertical="top" wrapText="1"/>
    </xf>
    <xf numFmtId="49" fontId="6" fillId="0" borderId="0" xfId="0" applyNumberFormat="1" applyFont="1" applyFill="1" applyBorder="1" applyAlignment="1">
      <alignment horizontal="center" vertical="top" wrapText="1"/>
    </xf>
    <xf numFmtId="1" fontId="3" fillId="34" borderId="10" xfId="0" applyNumberFormat="1" applyFont="1" applyFill="1" applyBorder="1" applyAlignment="1">
      <alignment horizontal="right" vertical="top" wrapText="1"/>
    </xf>
    <xf numFmtId="0" fontId="6" fillId="0" borderId="0" xfId="0" applyNumberFormat="1" applyFont="1" applyFill="1" applyBorder="1" applyAlignment="1">
      <alignment horizontal="center" vertical="center" wrapText="1"/>
    </xf>
    <xf numFmtId="0" fontId="8" fillId="0" borderId="0" xfId="0" applyFont="1" applyBorder="1" applyAlignment="1">
      <alignment horizontal="right" vertical="top" wrapText="1"/>
    </xf>
    <xf numFmtId="0" fontId="3" fillId="34" borderId="10" xfId="0" applyFont="1" applyFill="1" applyBorder="1" applyAlignment="1">
      <alignment horizontal="center" vertical="top" wrapText="1"/>
    </xf>
    <xf numFmtId="0" fontId="69" fillId="34" borderId="10" xfId="0" applyFont="1" applyFill="1" applyBorder="1" applyAlignment="1">
      <alignment horizontal="center" vertical="top" wrapText="1"/>
    </xf>
    <xf numFmtId="49" fontId="11" fillId="0" borderId="10" xfId="0" applyNumberFormat="1" applyFont="1" applyFill="1" applyBorder="1" applyAlignment="1">
      <alignment horizontal="right" vertical="top" wrapText="1"/>
    </xf>
    <xf numFmtId="49" fontId="3" fillId="0" borderId="10" xfId="0" applyNumberFormat="1" applyFont="1" applyBorder="1" applyAlignment="1">
      <alignment horizontal="center" vertical="top" wrapText="1"/>
    </xf>
    <xf numFmtId="0" fontId="3" fillId="32" borderId="25" xfId="0" applyFont="1" applyFill="1" applyBorder="1" applyAlignment="1">
      <alignment horizontal="left" vertical="top" wrapText="1"/>
    </xf>
    <xf numFmtId="49" fontId="11" fillId="42" borderId="15" xfId="51" applyNumberFormat="1" applyFont="1" applyFill="1" applyBorder="1" applyAlignment="1">
      <alignment horizontal="right" wrapText="1"/>
      <protection/>
    </xf>
    <xf numFmtId="49" fontId="11" fillId="42" borderId="23" xfId="51" applyNumberFormat="1" applyFont="1" applyFill="1" applyBorder="1" applyAlignment="1">
      <alignment horizontal="right" wrapText="1"/>
      <protection/>
    </xf>
    <xf numFmtId="49" fontId="11" fillId="42" borderId="19" xfId="51" applyNumberFormat="1" applyFont="1" applyFill="1" applyBorder="1" applyAlignment="1">
      <alignment horizontal="right" wrapText="1"/>
      <protection/>
    </xf>
    <xf numFmtId="49" fontId="6" fillId="36" borderId="16" xfId="0" applyNumberFormat="1" applyFont="1" applyFill="1" applyBorder="1" applyAlignment="1">
      <alignment horizontal="right" vertical="top" wrapText="1"/>
    </xf>
    <xf numFmtId="0" fontId="3" fillId="32" borderId="10" xfId="0" applyNumberFormat="1" applyFont="1" applyFill="1" applyBorder="1" applyAlignment="1">
      <alignment horizontal="left" vertical="top" wrapText="1"/>
    </xf>
    <xf numFmtId="49" fontId="3" fillId="32" borderId="10" xfId="0" applyNumberFormat="1" applyFont="1" applyFill="1" applyBorder="1" applyAlignment="1">
      <alignment horizontal="center" vertical="top" wrapText="1"/>
    </xf>
    <xf numFmtId="49" fontId="3" fillId="32" borderId="10" xfId="0" applyNumberFormat="1" applyFont="1" applyFill="1" applyBorder="1" applyAlignment="1">
      <alignment horizontal="left" vertical="top" wrapText="1"/>
    </xf>
    <xf numFmtId="0" fontId="8" fillId="32" borderId="10" xfId="0" applyNumberFormat="1" applyFont="1" applyFill="1" applyBorder="1" applyAlignment="1">
      <alignment horizontal="left" vertical="top" wrapText="1"/>
    </xf>
    <xf numFmtId="49" fontId="8" fillId="34" borderId="10" xfId="0" applyNumberFormat="1" applyFont="1" applyFill="1" applyBorder="1" applyAlignment="1">
      <alignment horizontal="left" vertical="top" wrapText="1"/>
    </xf>
    <xf numFmtId="49" fontId="3" fillId="0" borderId="10" xfId="0" applyNumberFormat="1" applyFont="1" applyBorder="1" applyAlignment="1">
      <alignment horizontal="left" vertical="top" wrapText="1"/>
    </xf>
    <xf numFmtId="1" fontId="3" fillId="32"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172" fontId="3" fillId="34" borderId="10" xfId="0" applyNumberFormat="1" applyFont="1" applyFill="1" applyBorder="1" applyAlignment="1">
      <alignment horizontal="left" vertical="top" wrapText="1"/>
    </xf>
    <xf numFmtId="181" fontId="3" fillId="34" borderId="10" xfId="0" applyNumberFormat="1" applyFont="1" applyFill="1" applyBorder="1" applyAlignment="1">
      <alignment horizontal="right" vertical="top" wrapText="1"/>
    </xf>
    <xf numFmtId="0" fontId="69" fillId="34" borderId="10" xfId="0" applyFont="1" applyFill="1" applyBorder="1" applyAlignment="1">
      <alignment horizontal="right" vertical="top" wrapText="1"/>
    </xf>
    <xf numFmtId="0" fontId="73" fillId="34" borderId="10" xfId="0" applyFont="1" applyFill="1" applyBorder="1" applyAlignment="1">
      <alignment horizontal="right" vertical="top" wrapText="1"/>
    </xf>
    <xf numFmtId="0" fontId="3" fillId="32" borderId="11" xfId="0" applyNumberFormat="1" applyFont="1" applyFill="1" applyBorder="1" applyAlignment="1">
      <alignment horizontal="left" vertical="top" wrapText="1"/>
    </xf>
    <xf numFmtId="0" fontId="3" fillId="32" borderId="18" xfId="0" applyNumberFormat="1" applyFont="1" applyFill="1" applyBorder="1" applyAlignment="1">
      <alignment horizontal="left" vertical="top" wrapText="1"/>
    </xf>
    <xf numFmtId="0" fontId="3" fillId="0" borderId="10" xfId="0" applyFont="1" applyBorder="1" applyAlignment="1">
      <alignment horizontal="left" vertical="top" wrapText="1"/>
    </xf>
    <xf numFmtId="0" fontId="73" fillId="34" borderId="10" xfId="0" applyFont="1" applyFill="1" applyBorder="1" applyAlignment="1">
      <alignment horizontal="center" vertical="top" wrapText="1"/>
    </xf>
    <xf numFmtId="49" fontId="8" fillId="0" borderId="0" xfId="0" applyNumberFormat="1" applyFont="1" applyFill="1" applyBorder="1" applyAlignment="1">
      <alignment horizontal="right" wrapText="1"/>
    </xf>
    <xf numFmtId="49" fontId="4" fillId="34" borderId="11" xfId="0" applyNumberFormat="1" applyFont="1" applyFill="1" applyBorder="1" applyAlignment="1">
      <alignment horizontal="center" vertical="top" wrapText="1"/>
    </xf>
    <xf numFmtId="49" fontId="4" fillId="34" borderId="16" xfId="0" applyNumberFormat="1" applyFont="1" applyFill="1" applyBorder="1" applyAlignment="1">
      <alignment horizontal="center" vertical="top" wrapText="1"/>
    </xf>
    <xf numFmtId="0" fontId="69" fillId="34" borderId="11" xfId="0" applyFont="1" applyFill="1" applyBorder="1" applyAlignment="1">
      <alignment horizontal="right" vertical="top" wrapText="1"/>
    </xf>
    <xf numFmtId="0" fontId="69" fillId="34" borderId="16" xfId="0" applyFont="1" applyFill="1" applyBorder="1" applyAlignment="1">
      <alignment horizontal="right" vertical="top" wrapText="1"/>
    </xf>
    <xf numFmtId="0" fontId="69" fillId="0" borderId="11" xfId="0" applyFont="1" applyFill="1" applyBorder="1" applyAlignment="1">
      <alignment horizontal="right" vertical="top" wrapText="1"/>
    </xf>
    <xf numFmtId="0" fontId="69" fillId="0" borderId="16" xfId="0" applyFont="1" applyFill="1" applyBorder="1" applyAlignment="1">
      <alignment horizontal="right" vertical="top" wrapText="1"/>
    </xf>
    <xf numFmtId="0" fontId="11" fillId="0" borderId="10" xfId="0" applyFont="1" applyFill="1" applyBorder="1" applyAlignment="1">
      <alignment horizontal="left" vertical="top" wrapText="1"/>
    </xf>
    <xf numFmtId="49" fontId="4" fillId="0" borderId="11" xfId="0" applyNumberFormat="1" applyFont="1" applyBorder="1" applyAlignment="1">
      <alignment horizontal="center" vertical="top" wrapText="1"/>
    </xf>
    <xf numFmtId="49" fontId="4" fillId="0" borderId="16" xfId="0" applyNumberFormat="1" applyFont="1" applyBorder="1" applyAlignment="1">
      <alignment horizontal="center" vertical="top" wrapText="1"/>
    </xf>
    <xf numFmtId="0" fontId="3" fillId="0" borderId="11" xfId="0" applyNumberFormat="1" applyFont="1" applyBorder="1" applyAlignment="1">
      <alignment horizontal="right" vertical="top" wrapText="1"/>
    </xf>
    <xf numFmtId="49" fontId="3" fillId="0" borderId="16" xfId="0" applyNumberFormat="1" applyFont="1" applyBorder="1" applyAlignment="1">
      <alignment horizontal="right" vertical="top" wrapText="1"/>
    </xf>
    <xf numFmtId="49" fontId="4" fillId="0" borderId="10" xfId="0" applyNumberFormat="1" applyFont="1" applyBorder="1" applyAlignment="1">
      <alignment horizontal="center" vertical="top" wrapText="1"/>
    </xf>
    <xf numFmtId="49" fontId="11" fillId="13" borderId="10" xfId="0" applyNumberFormat="1" applyFont="1" applyFill="1" applyBorder="1" applyAlignment="1">
      <alignment horizontal="right" vertical="top" wrapText="1"/>
    </xf>
    <xf numFmtId="181" fontId="4"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8" fillId="41" borderId="10" xfId="0" applyFont="1" applyFill="1" applyBorder="1" applyAlignment="1">
      <alignment horizontal="right" vertical="center" textRotation="90" wrapText="1"/>
    </xf>
    <xf numFmtId="0" fontId="3" fillId="0" borderId="16" xfId="0" applyFont="1" applyBorder="1" applyAlignment="1">
      <alignment horizontal="right" vertical="top" wrapText="1"/>
    </xf>
    <xf numFmtId="0" fontId="8" fillId="0" borderId="24" xfId="0" applyFont="1" applyFill="1" applyBorder="1" applyAlignment="1">
      <alignment horizontal="right" vertical="center" wrapText="1"/>
    </xf>
    <xf numFmtId="49" fontId="8" fillId="41" borderId="11" xfId="0" applyNumberFormat="1" applyFont="1" applyFill="1" applyBorder="1" applyAlignment="1">
      <alignment horizontal="center" vertical="center" textRotation="90" wrapText="1"/>
    </xf>
    <xf numFmtId="49" fontId="8" fillId="41" borderId="18" xfId="0" applyNumberFormat="1" applyFont="1" applyFill="1" applyBorder="1" applyAlignment="1">
      <alignment horizontal="center" vertical="center" textRotation="90" wrapText="1"/>
    </xf>
    <xf numFmtId="49" fontId="8" fillId="41" borderId="16" xfId="0" applyNumberFormat="1" applyFont="1" applyFill="1" applyBorder="1" applyAlignment="1">
      <alignment horizontal="center" vertical="center" textRotation="90" wrapText="1"/>
    </xf>
    <xf numFmtId="0" fontId="8" fillId="41" borderId="10" xfId="0" applyFont="1" applyFill="1" applyBorder="1" applyAlignment="1">
      <alignment horizontal="right" vertical="center" wrapText="1"/>
    </xf>
    <xf numFmtId="0" fontId="11" fillId="0" borderId="0" xfId="0" applyFont="1" applyAlignment="1">
      <alignment horizontal="right" vertical="top" wrapText="1"/>
    </xf>
    <xf numFmtId="172" fontId="3" fillId="0" borderId="11" xfId="0" applyNumberFormat="1" applyFont="1" applyFill="1" applyBorder="1" applyAlignment="1">
      <alignment horizontal="left" vertical="top" wrapText="1"/>
    </xf>
    <xf numFmtId="172" fontId="3" fillId="0" borderId="16" xfId="0" applyNumberFormat="1" applyFont="1" applyFill="1" applyBorder="1" applyAlignment="1">
      <alignment horizontal="left" vertical="top" wrapText="1"/>
    </xf>
    <xf numFmtId="0" fontId="8" fillId="0" borderId="0" xfId="0" applyFont="1" applyAlignment="1">
      <alignment horizontal="center" vertical="top" wrapText="1"/>
    </xf>
    <xf numFmtId="0" fontId="3" fillId="0" borderId="11" xfId="0" applyFont="1" applyBorder="1" applyAlignment="1">
      <alignment horizontal="center" vertical="top" wrapText="1"/>
    </xf>
    <xf numFmtId="0" fontId="3" fillId="0" borderId="16" xfId="0" applyFont="1" applyBorder="1" applyAlignment="1">
      <alignment horizontal="center" vertical="top" wrapText="1"/>
    </xf>
    <xf numFmtId="49" fontId="4" fillId="0" borderId="18" xfId="0" applyNumberFormat="1" applyFont="1" applyBorder="1" applyAlignment="1">
      <alignment horizontal="center" vertical="top" wrapText="1"/>
    </xf>
    <xf numFmtId="1" fontId="4" fillId="0" borderId="11" xfId="0" applyNumberFormat="1" applyFont="1" applyFill="1" applyBorder="1" applyAlignment="1">
      <alignment horizontal="center" vertical="top" wrapText="1"/>
    </xf>
    <xf numFmtId="1" fontId="4" fillId="0" borderId="16" xfId="0" applyNumberFormat="1" applyFont="1" applyFill="1" applyBorder="1" applyAlignment="1">
      <alignment horizontal="center" vertical="top" wrapText="1"/>
    </xf>
    <xf numFmtId="0" fontId="3" fillId="0" borderId="10" xfId="0" applyFont="1" applyFill="1" applyBorder="1" applyAlignment="1">
      <alignment vertical="top" wrapText="1"/>
    </xf>
    <xf numFmtId="0" fontId="3" fillId="0" borderId="18" xfId="0" applyFont="1" applyFill="1" applyBorder="1" applyAlignment="1">
      <alignment vertical="top" wrapText="1"/>
    </xf>
    <xf numFmtId="1" fontId="3" fillId="34" borderId="11" xfId="0" applyNumberFormat="1" applyFont="1" applyFill="1" applyBorder="1" applyAlignment="1">
      <alignment vertical="top" wrapText="1"/>
    </xf>
    <xf numFmtId="1" fontId="3" fillId="34" borderId="18" xfId="0" applyNumberFormat="1" applyFont="1" applyFill="1" applyBorder="1" applyAlignment="1">
      <alignment vertical="top" wrapText="1"/>
    </xf>
    <xf numFmtId="1" fontId="4" fillId="34" borderId="11" xfId="0" applyNumberFormat="1" applyFont="1" applyFill="1" applyBorder="1" applyAlignment="1">
      <alignment horizontal="center" vertical="top" wrapText="1"/>
    </xf>
    <xf numFmtId="1" fontId="4" fillId="34" borderId="16" xfId="0" applyNumberFormat="1" applyFont="1" applyFill="1" applyBorder="1" applyAlignment="1">
      <alignment horizontal="center" vertical="top" wrapText="1"/>
    </xf>
    <xf numFmtId="49" fontId="8" fillId="0" borderId="16" xfId="0" applyNumberFormat="1" applyFont="1" applyFill="1" applyBorder="1" applyAlignment="1">
      <alignment horizontal="right" vertical="top" wrapText="1"/>
    </xf>
    <xf numFmtId="49" fontId="6" fillId="37" borderId="26" xfId="0" applyNumberFormat="1" applyFont="1" applyFill="1" applyBorder="1" applyAlignment="1">
      <alignment horizontal="right" vertical="top" wrapText="1"/>
    </xf>
    <xf numFmtId="49" fontId="6" fillId="37" borderId="12" xfId="0" applyNumberFormat="1" applyFont="1" applyFill="1" applyBorder="1" applyAlignment="1">
      <alignment horizontal="right" vertical="top" wrapText="1"/>
    </xf>
    <xf numFmtId="49" fontId="3" fillId="0" borderId="11" xfId="0" applyNumberFormat="1" applyFont="1" applyFill="1" applyBorder="1" applyAlignment="1">
      <alignment vertical="top" wrapText="1"/>
    </xf>
    <xf numFmtId="49" fontId="3" fillId="0" borderId="16" xfId="0" applyNumberFormat="1" applyFont="1" applyFill="1" applyBorder="1" applyAlignment="1">
      <alignment vertical="top" wrapText="1"/>
    </xf>
    <xf numFmtId="0" fontId="3" fillId="0" borderId="11" xfId="0" applyFont="1" applyBorder="1" applyAlignment="1">
      <alignment vertical="top" wrapText="1"/>
    </xf>
    <xf numFmtId="0" fontId="3" fillId="0" borderId="18" xfId="0" applyFont="1" applyBorder="1" applyAlignment="1">
      <alignment vertical="top" wrapText="1"/>
    </xf>
    <xf numFmtId="0" fontId="3" fillId="0" borderId="16" xfId="0" applyFont="1" applyBorder="1" applyAlignment="1">
      <alignment vertical="top" wrapText="1"/>
    </xf>
    <xf numFmtId="0" fontId="0"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8" fillId="0" borderId="0" xfId="0" applyFont="1" applyBorder="1" applyAlignment="1">
      <alignment horizontal="right" vertical="center"/>
    </xf>
    <xf numFmtId="49" fontId="3" fillId="0" borderId="17" xfId="0" applyNumberFormat="1" applyFont="1" applyFill="1" applyBorder="1" applyAlignment="1">
      <alignment vertical="top" wrapText="1"/>
    </xf>
    <xf numFmtId="49" fontId="3" fillId="0" borderId="27" xfId="0" applyNumberFormat="1" applyFont="1" applyFill="1" applyBorder="1" applyAlignment="1">
      <alignment vertical="top" wrapText="1"/>
    </xf>
    <xf numFmtId="49" fontId="3" fillId="0" borderId="28" xfId="0" applyNumberFormat="1" applyFont="1" applyFill="1" applyBorder="1" applyAlignment="1">
      <alignment vertical="top" wrapText="1"/>
    </xf>
    <xf numFmtId="0" fontId="8" fillId="41" borderId="11" xfId="0" applyFont="1" applyFill="1" applyBorder="1" applyAlignment="1">
      <alignment horizontal="center" vertical="center" textRotation="90" wrapText="1"/>
    </xf>
    <xf numFmtId="0" fontId="8" fillId="41" borderId="18" xfId="0" applyFont="1" applyFill="1" applyBorder="1" applyAlignment="1">
      <alignment horizontal="center" vertical="center" textRotation="90" wrapText="1"/>
    </xf>
    <xf numFmtId="0" fontId="8" fillId="41" borderId="16" xfId="0" applyFont="1" applyFill="1" applyBorder="1" applyAlignment="1">
      <alignment horizontal="center" vertical="center" textRotation="90" wrapText="1"/>
    </xf>
    <xf numFmtId="49" fontId="3" fillId="0" borderId="18" xfId="0" applyNumberFormat="1" applyFont="1" applyFill="1" applyBorder="1" applyAlignment="1">
      <alignment vertical="top" wrapText="1"/>
    </xf>
    <xf numFmtId="0" fontId="11" fillId="0" borderId="10" xfId="0" applyFont="1" applyFill="1" applyBorder="1" applyAlignment="1">
      <alignment horizontal="left" wrapText="1"/>
    </xf>
    <xf numFmtId="0" fontId="11" fillId="0" borderId="11" xfId="0" applyFont="1" applyFill="1" applyBorder="1" applyAlignment="1">
      <alignment horizontal="left" vertical="top" wrapText="1"/>
    </xf>
    <xf numFmtId="1" fontId="3" fillId="34" borderId="16" xfId="0" applyNumberFormat="1" applyFont="1" applyFill="1" applyBorder="1" applyAlignment="1">
      <alignment vertical="top" wrapText="1"/>
    </xf>
    <xf numFmtId="49" fontId="8" fillId="34" borderId="16" xfId="0" applyNumberFormat="1" applyFont="1" applyFill="1" applyBorder="1" applyAlignment="1">
      <alignment horizontal="right" vertical="top" wrapText="1"/>
    </xf>
    <xf numFmtId="0" fontId="8" fillId="0" borderId="10" xfId="0" applyFont="1" applyFill="1" applyBorder="1" applyAlignment="1">
      <alignment horizontal="left" vertical="top" wrapText="1"/>
    </xf>
    <xf numFmtId="0" fontId="3" fillId="34" borderId="11" xfId="0" applyFont="1" applyFill="1" applyBorder="1" applyAlignment="1">
      <alignment vertical="top" wrapText="1"/>
    </xf>
    <xf numFmtId="0" fontId="3" fillId="34" borderId="18" xfId="0" applyFont="1" applyFill="1" applyBorder="1" applyAlignment="1">
      <alignment vertical="top" wrapText="1"/>
    </xf>
    <xf numFmtId="0" fontId="3" fillId="34" borderId="16" xfId="0" applyFont="1" applyFill="1" applyBorder="1" applyAlignment="1">
      <alignment vertical="top" wrapText="1"/>
    </xf>
    <xf numFmtId="49" fontId="3" fillId="0" borderId="17"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17" xfId="0" applyNumberFormat="1" applyFont="1" applyFill="1" applyBorder="1" applyAlignment="1">
      <alignment horizontal="left" vertical="top" wrapText="1"/>
    </xf>
    <xf numFmtId="49" fontId="3" fillId="0" borderId="28" xfId="0" applyNumberFormat="1" applyFont="1" applyFill="1" applyBorder="1" applyAlignment="1">
      <alignment horizontal="left" vertical="top" wrapText="1"/>
    </xf>
    <xf numFmtId="49" fontId="3" fillId="0" borderId="27" xfId="0" applyNumberFormat="1" applyFont="1" applyFill="1" applyBorder="1" applyAlignment="1">
      <alignment horizontal="left" vertical="top" wrapText="1"/>
    </xf>
    <xf numFmtId="0" fontId="11" fillId="34" borderId="10" xfId="0" applyFont="1" applyFill="1" applyBorder="1" applyAlignment="1">
      <alignment horizontal="left" vertical="top" wrapText="1"/>
    </xf>
    <xf numFmtId="1" fontId="3" fillId="0" borderId="11" xfId="0" applyNumberFormat="1" applyFont="1" applyBorder="1" applyAlignment="1">
      <alignment vertical="top" wrapText="1"/>
    </xf>
    <xf numFmtId="1" fontId="3" fillId="0" borderId="16" xfId="0" applyNumberFormat="1" applyFont="1" applyBorder="1" applyAlignment="1">
      <alignment vertical="top" wrapText="1"/>
    </xf>
    <xf numFmtId="49" fontId="3" fillId="32" borderId="17" xfId="0" applyNumberFormat="1" applyFont="1" applyFill="1" applyBorder="1" applyAlignment="1">
      <alignment horizontal="center" vertical="top" wrapText="1"/>
    </xf>
    <xf numFmtId="49" fontId="3" fillId="32" borderId="28" xfId="0" applyNumberFormat="1" applyFont="1" applyFill="1" applyBorder="1" applyAlignment="1">
      <alignment horizontal="center" vertical="top" wrapText="1"/>
    </xf>
    <xf numFmtId="172" fontId="3" fillId="34" borderId="18" xfId="0" applyNumberFormat="1" applyFont="1" applyFill="1" applyBorder="1" applyAlignment="1">
      <alignment horizontal="left" vertical="top" wrapText="1"/>
    </xf>
    <xf numFmtId="49" fontId="3" fillId="0" borderId="28" xfId="0" applyNumberFormat="1" applyFont="1" applyFill="1" applyBorder="1" applyAlignment="1">
      <alignment horizontal="center" vertical="top" wrapText="1"/>
    </xf>
    <xf numFmtId="0" fontId="14" fillId="0" borderId="10" xfId="0" applyFont="1" applyBorder="1" applyAlignment="1">
      <alignment horizontal="left" vertical="top" wrapText="1"/>
    </xf>
    <xf numFmtId="0" fontId="6" fillId="0" borderId="0" xfId="0" applyFont="1" applyBorder="1" applyAlignment="1">
      <alignment horizontal="center" vertical="center" wrapText="1"/>
    </xf>
    <xf numFmtId="0" fontId="3" fillId="0" borderId="16" xfId="0" applyFont="1" applyBorder="1" applyAlignment="1">
      <alignment horizontal="left" vertical="top" wrapText="1"/>
    </xf>
    <xf numFmtId="2" fontId="4" fillId="34" borderId="11" xfId="0" applyNumberFormat="1" applyFont="1" applyFill="1" applyBorder="1" applyAlignment="1">
      <alignment horizontal="right" vertical="top" wrapText="1"/>
    </xf>
    <xf numFmtId="2" fontId="4" fillId="34" borderId="18" xfId="0" applyNumberFormat="1" applyFont="1" applyFill="1" applyBorder="1" applyAlignment="1">
      <alignment horizontal="right" vertical="top" wrapText="1"/>
    </xf>
    <xf numFmtId="2" fontId="4" fillId="34" borderId="16" xfId="0" applyNumberFormat="1" applyFont="1" applyFill="1" applyBorder="1" applyAlignment="1">
      <alignment horizontal="right" vertical="top" wrapText="1"/>
    </xf>
    <xf numFmtId="0" fontId="3" fillId="34" borderId="21" xfId="0" applyFont="1" applyFill="1" applyBorder="1" applyAlignment="1">
      <alignment horizontal="left" vertical="top" wrapText="1"/>
    </xf>
    <xf numFmtId="0" fontId="3" fillId="34" borderId="29" xfId="0" applyFont="1" applyFill="1" applyBorder="1" applyAlignment="1">
      <alignment horizontal="left" vertical="top" wrapText="1"/>
    </xf>
    <xf numFmtId="0" fontId="3" fillId="34" borderId="22" xfId="0" applyFont="1" applyFill="1" applyBorder="1" applyAlignment="1">
      <alignment horizontal="left" vertical="top" wrapText="1"/>
    </xf>
    <xf numFmtId="0" fontId="8" fillId="0" borderId="24" xfId="0" applyFont="1" applyFill="1" applyBorder="1" applyAlignment="1">
      <alignment horizontal="center" vertical="center" wrapText="1"/>
    </xf>
    <xf numFmtId="0" fontId="6" fillId="0" borderId="0" xfId="0" applyFont="1" applyAlignment="1">
      <alignment horizontal="center" vertical="top" wrapText="1"/>
    </xf>
    <xf numFmtId="0" fontId="4" fillId="34" borderId="11" xfId="0" applyNumberFormat="1" applyFont="1" applyFill="1" applyBorder="1" applyAlignment="1">
      <alignment horizontal="right" vertical="top" wrapText="1"/>
    </xf>
    <xf numFmtId="49" fontId="4" fillId="34" borderId="18" xfId="0" applyNumberFormat="1" applyFont="1" applyFill="1" applyBorder="1" applyAlignment="1">
      <alignment horizontal="right" vertical="top" wrapText="1"/>
    </xf>
    <xf numFmtId="49" fontId="4" fillId="34" borderId="16" xfId="0" applyNumberFormat="1" applyFont="1" applyFill="1" applyBorder="1" applyAlignment="1">
      <alignment horizontal="right" vertical="top" wrapText="1"/>
    </xf>
    <xf numFmtId="181"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3" fillId="34" borderId="19" xfId="0" applyFont="1" applyFill="1" applyBorder="1" applyAlignment="1">
      <alignment horizontal="left" vertical="top" wrapText="1"/>
    </xf>
    <xf numFmtId="49" fontId="4" fillId="34" borderId="11" xfId="0" applyNumberFormat="1" applyFont="1" applyFill="1" applyBorder="1" applyAlignment="1">
      <alignment horizontal="right" vertical="top" wrapText="1"/>
    </xf>
    <xf numFmtId="49" fontId="4" fillId="0" borderId="10" xfId="0" applyNumberFormat="1" applyFont="1" applyFill="1" applyBorder="1" applyAlignment="1">
      <alignment horizontal="right" vertical="top" wrapText="1"/>
    </xf>
    <xf numFmtId="0" fontId="4" fillId="0" borderId="11" xfId="0" applyNumberFormat="1" applyFont="1" applyFill="1" applyBorder="1" applyAlignment="1">
      <alignment horizontal="right" vertical="top" wrapText="1"/>
    </xf>
    <xf numFmtId="49" fontId="4" fillId="0" borderId="18" xfId="0" applyNumberFormat="1" applyFont="1" applyFill="1" applyBorder="1" applyAlignment="1">
      <alignment horizontal="right" vertical="top" wrapText="1"/>
    </xf>
    <xf numFmtId="49" fontId="4" fillId="0" borderId="16" xfId="0" applyNumberFormat="1" applyFont="1" applyFill="1" applyBorder="1" applyAlignment="1">
      <alignment horizontal="right" vertical="top" wrapText="1"/>
    </xf>
    <xf numFmtId="0" fontId="4" fillId="0" borderId="10" xfId="0" applyNumberFormat="1" applyFont="1" applyFill="1" applyBorder="1" applyAlignment="1">
      <alignment horizontal="right" vertical="top" wrapText="1"/>
    </xf>
    <xf numFmtId="49" fontId="4" fillId="0" borderId="11" xfId="0" applyNumberFormat="1" applyFont="1" applyFill="1" applyBorder="1" applyAlignment="1">
      <alignment horizontal="right" vertical="top" wrapText="1"/>
    </xf>
    <xf numFmtId="49" fontId="3" fillId="0" borderId="21" xfId="0" applyNumberFormat="1" applyFont="1" applyFill="1" applyBorder="1" applyAlignment="1">
      <alignment vertical="top" wrapText="1"/>
    </xf>
    <xf numFmtId="49" fontId="3" fillId="0" borderId="29" xfId="0" applyNumberFormat="1" applyFont="1" applyFill="1" applyBorder="1" applyAlignment="1">
      <alignment vertical="top" wrapText="1"/>
    </xf>
    <xf numFmtId="49" fontId="3" fillId="0" borderId="22" xfId="0" applyNumberFormat="1" applyFont="1" applyFill="1" applyBorder="1" applyAlignment="1">
      <alignment vertical="top" wrapText="1"/>
    </xf>
    <xf numFmtId="49" fontId="3" fillId="34" borderId="21" xfId="0" applyNumberFormat="1" applyFont="1" applyFill="1" applyBorder="1" applyAlignment="1">
      <alignment vertical="top" wrapText="1"/>
    </xf>
    <xf numFmtId="49" fontId="3" fillId="34" borderId="29" xfId="0" applyNumberFormat="1" applyFont="1" applyFill="1" applyBorder="1" applyAlignment="1">
      <alignment vertical="top" wrapText="1"/>
    </xf>
    <xf numFmtId="49" fontId="3" fillId="34" borderId="22" xfId="0" applyNumberFormat="1" applyFont="1" applyFill="1" applyBorder="1" applyAlignment="1">
      <alignment vertical="top" wrapText="1"/>
    </xf>
    <xf numFmtId="49" fontId="4" fillId="34" borderId="18"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xf>
    <xf numFmtId="49" fontId="4" fillId="0" borderId="18"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0" fontId="8" fillId="41" borderId="23" xfId="0" applyFont="1" applyFill="1" applyBorder="1" applyAlignment="1">
      <alignment horizontal="center" vertical="center" wrapText="1"/>
    </xf>
    <xf numFmtId="0" fontId="8" fillId="41" borderId="19" xfId="0"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4" fillId="34" borderId="11" xfId="0" applyNumberFormat="1" applyFont="1" applyFill="1" applyBorder="1" applyAlignment="1">
      <alignment horizontal="center" vertical="top" wrapText="1"/>
    </xf>
    <xf numFmtId="0" fontId="3" fillId="34" borderId="19" xfId="0" applyFont="1" applyFill="1" applyBorder="1" applyAlignment="1">
      <alignment vertical="top" wrapText="1"/>
    </xf>
    <xf numFmtId="49" fontId="3" fillId="0" borderId="19" xfId="0" applyNumberFormat="1" applyFont="1" applyFill="1" applyBorder="1" applyAlignment="1">
      <alignment vertical="top" wrapText="1"/>
    </xf>
    <xf numFmtId="49" fontId="8" fillId="0" borderId="15" xfId="0" applyNumberFormat="1" applyFont="1" applyFill="1" applyBorder="1" applyAlignment="1">
      <alignment horizontal="left" vertical="top" wrapText="1"/>
    </xf>
    <xf numFmtId="49" fontId="8" fillId="0" borderId="23" xfId="0" applyNumberFormat="1" applyFont="1" applyFill="1" applyBorder="1" applyAlignment="1">
      <alignment horizontal="left" vertical="top" wrapText="1"/>
    </xf>
    <xf numFmtId="49" fontId="8" fillId="0" borderId="19" xfId="0" applyNumberFormat="1" applyFont="1" applyFill="1" applyBorder="1" applyAlignment="1">
      <alignment horizontal="left" vertical="top" wrapText="1"/>
    </xf>
    <xf numFmtId="0" fontId="7" fillId="34" borderId="11" xfId="0" applyFont="1" applyFill="1" applyBorder="1" applyAlignment="1">
      <alignment horizontal="right" vertical="top" wrapText="1"/>
    </xf>
    <xf numFmtId="0" fontId="7" fillId="34" borderId="18" xfId="0" applyFont="1" applyFill="1" applyBorder="1" applyAlignment="1">
      <alignment horizontal="right" vertical="top" wrapText="1"/>
    </xf>
    <xf numFmtId="0" fontId="7" fillId="34" borderId="16" xfId="0" applyFont="1" applyFill="1" applyBorder="1" applyAlignment="1">
      <alignment horizontal="right" vertical="top" wrapText="1"/>
    </xf>
    <xf numFmtId="49" fontId="3" fillId="0" borderId="11" xfId="0" applyNumberFormat="1" applyFont="1" applyBorder="1" applyAlignment="1">
      <alignment horizontal="right" vertical="top" wrapText="1"/>
    </xf>
    <xf numFmtId="49" fontId="22" fillId="34" borderId="10" xfId="0" applyNumberFormat="1" applyFont="1" applyFill="1" applyBorder="1" applyAlignment="1">
      <alignment horizontal="right" vertical="top" wrapText="1"/>
    </xf>
    <xf numFmtId="0" fontId="3" fillId="35" borderId="11" xfId="0" applyNumberFormat="1" applyFont="1" applyFill="1" applyBorder="1" applyAlignment="1">
      <alignment horizontal="right" vertical="top" wrapText="1"/>
    </xf>
    <xf numFmtId="49" fontId="3" fillId="35" borderId="18" xfId="0" applyNumberFormat="1" applyFont="1" applyFill="1" applyBorder="1" applyAlignment="1">
      <alignment horizontal="right" vertical="top" wrapText="1"/>
    </xf>
    <xf numFmtId="49" fontId="3" fillId="35" borderId="16" xfId="0" applyNumberFormat="1" applyFont="1" applyFill="1" applyBorder="1" applyAlignment="1">
      <alignment horizontal="right" vertical="top" wrapText="1"/>
    </xf>
    <xf numFmtId="49" fontId="22" fillId="34" borderId="11" xfId="0" applyNumberFormat="1" applyFont="1" applyFill="1" applyBorder="1" applyAlignment="1">
      <alignment horizontal="right" vertical="top" wrapText="1"/>
    </xf>
    <xf numFmtId="49" fontId="22" fillId="34" borderId="18" xfId="0" applyNumberFormat="1" applyFont="1" applyFill="1" applyBorder="1" applyAlignment="1">
      <alignment horizontal="right" vertical="top" wrapText="1"/>
    </xf>
    <xf numFmtId="49" fontId="9" fillId="34" borderId="11" xfId="0" applyNumberFormat="1" applyFont="1" applyFill="1" applyBorder="1" applyAlignment="1">
      <alignment horizontal="right" vertical="top" wrapText="1"/>
    </xf>
    <xf numFmtId="49" fontId="9" fillId="34" borderId="18" xfId="0" applyNumberFormat="1" applyFont="1" applyFill="1" applyBorder="1" applyAlignment="1">
      <alignment horizontal="right" vertical="top" wrapText="1"/>
    </xf>
    <xf numFmtId="49" fontId="9" fillId="0" borderId="11" xfId="0" applyNumberFormat="1" applyFont="1" applyBorder="1" applyAlignment="1">
      <alignment horizontal="center" vertical="top" wrapText="1"/>
    </xf>
    <xf numFmtId="49" fontId="9" fillId="0" borderId="16" xfId="0" applyNumberFormat="1" applyFont="1" applyBorder="1" applyAlignment="1">
      <alignment horizontal="center" vertical="top" wrapText="1"/>
    </xf>
    <xf numFmtId="49" fontId="9" fillId="34" borderId="10" xfId="0" applyNumberFormat="1" applyFont="1" applyFill="1" applyBorder="1" applyAlignment="1">
      <alignment horizontal="center" vertical="top" wrapText="1"/>
    </xf>
    <xf numFmtId="49" fontId="11" fillId="43" borderId="15" xfId="51" applyNumberFormat="1" applyFont="1" applyFill="1" applyBorder="1" applyAlignment="1">
      <alignment horizontal="right" wrapText="1"/>
      <protection/>
    </xf>
    <xf numFmtId="49" fontId="11" fillId="43" borderId="23" xfId="51" applyNumberFormat="1" applyFont="1" applyFill="1" applyBorder="1" applyAlignment="1">
      <alignment horizontal="right" wrapText="1"/>
      <protection/>
    </xf>
    <xf numFmtId="49" fontId="11" fillId="43" borderId="19" xfId="51" applyNumberFormat="1" applyFont="1" applyFill="1" applyBorder="1" applyAlignment="1">
      <alignment horizontal="right" wrapText="1"/>
      <protection/>
    </xf>
    <xf numFmtId="49" fontId="11" fillId="0" borderId="15" xfId="0" applyNumberFormat="1" applyFont="1" applyBorder="1" applyAlignment="1">
      <alignment horizontal="left" vertical="top" wrapText="1"/>
    </xf>
    <xf numFmtId="49" fontId="11" fillId="0" borderId="23" xfId="0" applyNumberFormat="1" applyFont="1" applyBorder="1" applyAlignment="1">
      <alignment horizontal="left" vertical="top" wrapText="1"/>
    </xf>
    <xf numFmtId="49" fontId="11" fillId="0" borderId="19" xfId="0" applyNumberFormat="1" applyFont="1" applyBorder="1" applyAlignment="1">
      <alignment horizontal="left" vertical="top" wrapText="1"/>
    </xf>
    <xf numFmtId="49" fontId="10" fillId="34" borderId="10" xfId="0" applyNumberFormat="1" applyFont="1" applyFill="1" applyBorder="1" applyAlignment="1">
      <alignment horizontal="center" vertical="top" wrapText="1"/>
    </xf>
    <xf numFmtId="49" fontId="4" fillId="0" borderId="10" xfId="0" applyNumberFormat="1" applyFont="1" applyBorder="1" applyAlignment="1">
      <alignment horizontal="right" vertical="top" wrapText="1"/>
    </xf>
    <xf numFmtId="49" fontId="3" fillId="35" borderId="11" xfId="0" applyNumberFormat="1" applyFont="1" applyFill="1" applyBorder="1" applyAlignment="1">
      <alignment horizontal="center" vertical="top" wrapText="1"/>
    </xf>
    <xf numFmtId="49" fontId="3" fillId="35" borderId="18" xfId="0" applyNumberFormat="1" applyFont="1" applyFill="1" applyBorder="1" applyAlignment="1">
      <alignment horizontal="center" vertical="top" wrapText="1"/>
    </xf>
    <xf numFmtId="49" fontId="3" fillId="35" borderId="16" xfId="0" applyNumberFormat="1" applyFont="1" applyFill="1" applyBorder="1" applyAlignment="1">
      <alignment horizontal="center" vertical="top" wrapText="1"/>
    </xf>
    <xf numFmtId="49" fontId="10" fillId="34" borderId="11" xfId="0" applyNumberFormat="1" applyFont="1" applyFill="1" applyBorder="1" applyAlignment="1">
      <alignment horizontal="center" vertical="top" wrapText="1"/>
    </xf>
    <xf numFmtId="49" fontId="10" fillId="34" borderId="18" xfId="0" applyNumberFormat="1" applyFont="1" applyFill="1" applyBorder="1" applyAlignment="1">
      <alignment horizontal="center" vertical="top" wrapText="1"/>
    </xf>
    <xf numFmtId="0" fontId="4" fillId="0" borderId="10" xfId="0" applyNumberFormat="1" applyFont="1" applyBorder="1" applyAlignment="1">
      <alignment horizontal="right" vertical="top" wrapText="1"/>
    </xf>
    <xf numFmtId="0" fontId="10" fillId="34" borderId="11" xfId="0" applyFont="1" applyFill="1" applyBorder="1" applyAlignment="1">
      <alignment horizontal="left" vertical="top" wrapText="1"/>
    </xf>
    <xf numFmtId="0" fontId="10" fillId="32" borderId="16" xfId="0"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16" xfId="0" applyNumberFormat="1" applyFont="1" applyBorder="1" applyAlignment="1">
      <alignment horizontal="left" vertical="top" wrapText="1"/>
    </xf>
    <xf numFmtId="0" fontId="10"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49" fontId="3" fillId="35" borderId="11" xfId="0" applyNumberFormat="1" applyFont="1" applyFill="1" applyBorder="1" applyAlignment="1">
      <alignment horizontal="left" vertical="top" wrapText="1"/>
    </xf>
    <xf numFmtId="49" fontId="3" fillId="35" borderId="18" xfId="0" applyNumberFormat="1" applyFont="1" applyFill="1" applyBorder="1" applyAlignment="1">
      <alignment horizontal="left" vertical="top" wrapText="1"/>
    </xf>
    <xf numFmtId="49" fontId="3" fillId="35" borderId="16" xfId="0" applyNumberFormat="1" applyFont="1" applyFill="1" applyBorder="1" applyAlignment="1">
      <alignment horizontal="left" vertical="top" wrapText="1"/>
    </xf>
    <xf numFmtId="0" fontId="10" fillId="34" borderId="18" xfId="0" applyFont="1" applyFill="1" applyBorder="1" applyAlignment="1">
      <alignment horizontal="left" vertical="top" wrapText="1"/>
    </xf>
    <xf numFmtId="0" fontId="3" fillId="35" borderId="11" xfId="0" applyFont="1" applyFill="1" applyBorder="1" applyAlignment="1">
      <alignment horizontal="left" vertical="top" wrapText="1"/>
    </xf>
    <xf numFmtId="0" fontId="3" fillId="35" borderId="18" xfId="0" applyFont="1" applyFill="1" applyBorder="1" applyAlignment="1">
      <alignment horizontal="left" vertical="top" wrapText="1"/>
    </xf>
    <xf numFmtId="0" fontId="3" fillId="35" borderId="16" xfId="0" applyFont="1" applyFill="1" applyBorder="1" applyAlignment="1">
      <alignment horizontal="left" vertical="top" wrapText="1"/>
    </xf>
    <xf numFmtId="49" fontId="4" fillId="35" borderId="11" xfId="0" applyNumberFormat="1" applyFont="1" applyFill="1" applyBorder="1" applyAlignment="1">
      <alignment horizontal="center" vertical="top" wrapText="1"/>
    </xf>
    <xf numFmtId="49" fontId="4" fillId="35" borderId="18" xfId="0" applyNumberFormat="1" applyFont="1" applyFill="1" applyBorder="1" applyAlignment="1">
      <alignment horizontal="center" vertical="top" wrapText="1"/>
    </xf>
    <xf numFmtId="49" fontId="4" fillId="35" borderId="16" xfId="0" applyNumberFormat="1" applyFont="1" applyFill="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16" xfId="0" applyNumberFormat="1" applyFont="1" applyBorder="1" applyAlignment="1">
      <alignment horizontal="center" vertical="top" wrapText="1"/>
    </xf>
    <xf numFmtId="49" fontId="11" fillId="0" borderId="10" xfId="0" applyNumberFormat="1" applyFont="1" applyBorder="1" applyAlignment="1">
      <alignment horizontal="right" vertical="top" wrapText="1"/>
    </xf>
    <xf numFmtId="0" fontId="8" fillId="0" borderId="30" xfId="0" applyFont="1" applyFill="1" applyBorder="1" applyAlignment="1">
      <alignment horizontal="right" vertical="center" wrapText="1"/>
    </xf>
    <xf numFmtId="49" fontId="11" fillId="0" borderId="10" xfId="0" applyNumberFormat="1" applyFont="1" applyBorder="1" applyAlignment="1">
      <alignment horizontal="left" vertical="top" wrapText="1"/>
    </xf>
    <xf numFmtId="49" fontId="6" fillId="38" borderId="10" xfId="0" applyNumberFormat="1" applyFont="1" applyFill="1" applyBorder="1" applyAlignment="1">
      <alignment horizontal="right" vertical="top" wrapText="1"/>
    </xf>
    <xf numFmtId="49" fontId="11" fillId="38" borderId="15" xfId="51" applyNumberFormat="1" applyFont="1" applyFill="1" applyBorder="1" applyAlignment="1">
      <alignment horizontal="right" wrapText="1"/>
      <protection/>
    </xf>
    <xf numFmtId="49" fontId="11" fillId="38" borderId="23" xfId="51" applyNumberFormat="1" applyFont="1" applyFill="1" applyBorder="1" applyAlignment="1">
      <alignment horizontal="right" wrapText="1"/>
      <protection/>
    </xf>
    <xf numFmtId="49" fontId="11" fillId="38" borderId="19" xfId="51" applyNumberFormat="1" applyFont="1" applyFill="1" applyBorder="1" applyAlignment="1">
      <alignment horizontal="right" wrapText="1"/>
      <protection/>
    </xf>
    <xf numFmtId="3" fontId="3" fillId="0" borderId="0" xfId="0" applyNumberFormat="1" applyFont="1" applyFill="1" applyBorder="1" applyAlignment="1">
      <alignment horizontal="left" vertical="top" wrapText="1"/>
    </xf>
    <xf numFmtId="49" fontId="8" fillId="0" borderId="15" xfId="0" applyNumberFormat="1" applyFont="1" applyBorder="1" applyAlignment="1">
      <alignment horizontal="left" vertical="top" wrapText="1"/>
    </xf>
    <xf numFmtId="49" fontId="8" fillId="0" borderId="23" xfId="0" applyNumberFormat="1" applyFont="1" applyBorder="1" applyAlignment="1">
      <alignment horizontal="left" vertical="top" wrapText="1"/>
    </xf>
    <xf numFmtId="49" fontId="8" fillId="0" borderId="19" xfId="0" applyNumberFormat="1" applyFont="1" applyBorder="1" applyAlignment="1">
      <alignment horizontal="left" vertical="top" wrapText="1"/>
    </xf>
    <xf numFmtId="49" fontId="11" fillId="0" borderId="23" xfId="0" applyNumberFormat="1" applyFont="1" applyBorder="1" applyAlignment="1">
      <alignment horizontal="right" vertical="top" wrapText="1"/>
    </xf>
    <xf numFmtId="49" fontId="11" fillId="0" borderId="19" xfId="0" applyNumberFormat="1" applyFont="1" applyBorder="1" applyAlignment="1">
      <alignment horizontal="right" vertical="top" wrapText="1"/>
    </xf>
    <xf numFmtId="49" fontId="9" fillId="34" borderId="11" xfId="0" applyNumberFormat="1" applyFont="1" applyFill="1" applyBorder="1" applyAlignment="1">
      <alignment horizontal="center" vertical="top" wrapText="1"/>
    </xf>
    <xf numFmtId="49" fontId="9" fillId="34" borderId="18" xfId="0" applyNumberFormat="1" applyFont="1" applyFill="1" applyBorder="1" applyAlignment="1">
      <alignment horizontal="center" vertical="top" wrapText="1"/>
    </xf>
    <xf numFmtId="0" fontId="11" fillId="32" borderId="0" xfId="0" applyFont="1" applyFill="1" applyAlignment="1">
      <alignment horizontal="center" vertical="top"/>
    </xf>
    <xf numFmtId="0" fontId="6" fillId="32" borderId="0" xfId="0" applyFont="1" applyFill="1" applyBorder="1" applyAlignment="1">
      <alignment horizontal="center" vertical="top" wrapText="1"/>
    </xf>
    <xf numFmtId="49" fontId="9" fillId="34" borderId="11" xfId="0" applyNumberFormat="1" applyFont="1" applyFill="1" applyBorder="1" applyAlignment="1">
      <alignment horizontal="left" vertical="top" wrapText="1"/>
    </xf>
    <xf numFmtId="49" fontId="9" fillId="34" borderId="16" xfId="0" applyNumberFormat="1" applyFont="1" applyFill="1" applyBorder="1" applyAlignment="1">
      <alignment horizontal="left" vertical="top" wrapText="1"/>
    </xf>
    <xf numFmtId="49" fontId="9" fillId="34" borderId="16" xfId="0" applyNumberFormat="1" applyFont="1" applyFill="1" applyBorder="1" applyAlignment="1">
      <alignment horizontal="center" vertical="top" wrapText="1"/>
    </xf>
    <xf numFmtId="49" fontId="22" fillId="34" borderId="11" xfId="0" applyNumberFormat="1" applyFont="1" applyFill="1" applyBorder="1" applyAlignment="1">
      <alignment horizontal="center" vertical="top" wrapText="1"/>
    </xf>
    <xf numFmtId="49" fontId="22" fillId="34" borderId="16" xfId="0" applyNumberFormat="1" applyFont="1" applyFill="1" applyBorder="1" applyAlignment="1">
      <alignment horizontal="center" vertical="top" wrapText="1"/>
    </xf>
    <xf numFmtId="49" fontId="10" fillId="34" borderId="16" xfId="0" applyNumberFormat="1" applyFont="1" applyFill="1" applyBorder="1" applyAlignment="1">
      <alignment horizontal="center" vertical="top" wrapText="1"/>
    </xf>
    <xf numFmtId="49" fontId="3" fillId="0" borderId="15" xfId="51" applyNumberFormat="1" applyFont="1" applyBorder="1" applyAlignment="1">
      <alignment horizontal="left" vertical="top" wrapText="1"/>
      <protection/>
    </xf>
    <xf numFmtId="49" fontId="3" fillId="0" borderId="23" xfId="51" applyNumberFormat="1" applyFont="1" applyBorder="1" applyAlignment="1">
      <alignment horizontal="left" vertical="top" wrapText="1"/>
      <protection/>
    </xf>
    <xf numFmtId="49" fontId="3" fillId="0" borderId="19" xfId="51" applyNumberFormat="1" applyFont="1" applyBorder="1" applyAlignment="1">
      <alignment horizontal="left" vertical="top" wrapText="1"/>
      <protection/>
    </xf>
    <xf numFmtId="49" fontId="11" fillId="0" borderId="15" xfId="0" applyNumberFormat="1" applyFont="1" applyBorder="1" applyAlignment="1">
      <alignment horizontal="right" vertical="top" wrapText="1"/>
    </xf>
    <xf numFmtId="49" fontId="11" fillId="13" borderId="15" xfId="51" applyNumberFormat="1" applyFont="1" applyFill="1" applyBorder="1" applyAlignment="1">
      <alignment horizontal="right" vertical="top" wrapText="1"/>
      <protection/>
    </xf>
    <xf numFmtId="49" fontId="11" fillId="13" borderId="23" xfId="51" applyNumberFormat="1" applyFont="1" applyFill="1" applyBorder="1" applyAlignment="1">
      <alignment horizontal="right" vertical="top" wrapText="1"/>
      <protection/>
    </xf>
    <xf numFmtId="49" fontId="11" fillId="13" borderId="19" xfId="51" applyNumberFormat="1" applyFont="1" applyFill="1" applyBorder="1" applyAlignment="1">
      <alignment horizontal="right" vertical="top" wrapText="1"/>
      <protection/>
    </xf>
    <xf numFmtId="49" fontId="4" fillId="0" borderId="16" xfId="0" applyNumberFormat="1" applyFont="1" applyFill="1" applyBorder="1" applyAlignment="1">
      <alignment horizontal="center" vertical="top" wrapText="1"/>
    </xf>
    <xf numFmtId="0" fontId="4" fillId="34" borderId="10" xfId="0" applyNumberFormat="1" applyFont="1" applyFill="1" applyBorder="1" applyAlignment="1">
      <alignment horizontal="right" vertical="top" wrapText="1"/>
    </xf>
    <xf numFmtId="49" fontId="4" fillId="34" borderId="10" xfId="0" applyNumberFormat="1" applyFont="1" applyFill="1" applyBorder="1" applyAlignment="1">
      <alignment horizontal="right" vertical="top" wrapText="1"/>
    </xf>
    <xf numFmtId="49" fontId="3" fillId="0" borderId="21"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0" fontId="11" fillId="0" borderId="15" xfId="0" applyFont="1" applyBorder="1" applyAlignment="1">
      <alignment horizontal="left" vertical="top" wrapText="1"/>
    </xf>
    <xf numFmtId="0" fontId="11" fillId="0" borderId="23" xfId="0" applyFont="1" applyBorder="1" applyAlignment="1">
      <alignment horizontal="left" vertical="top" wrapText="1"/>
    </xf>
    <xf numFmtId="0" fontId="11" fillId="0" borderId="19" xfId="0" applyFont="1" applyBorder="1" applyAlignment="1">
      <alignment horizontal="left" vertical="top" wrapText="1"/>
    </xf>
    <xf numFmtId="0" fontId="3" fillId="0" borderId="10" xfId="0" applyFont="1" applyFill="1" applyBorder="1" applyAlignment="1">
      <alignment horizontal="left" vertical="top" wrapText="1"/>
    </xf>
    <xf numFmtId="49" fontId="11" fillId="0" borderId="15" xfId="0" applyNumberFormat="1" applyFont="1" applyBorder="1" applyAlignment="1">
      <alignment vertical="top"/>
    </xf>
    <xf numFmtId="49" fontId="11" fillId="0" borderId="23" xfId="0" applyNumberFormat="1" applyFont="1" applyBorder="1" applyAlignment="1">
      <alignment vertical="top"/>
    </xf>
    <xf numFmtId="49" fontId="11" fillId="0" borderId="19" xfId="0" applyNumberFormat="1" applyFont="1" applyBorder="1" applyAlignment="1">
      <alignment vertical="top"/>
    </xf>
    <xf numFmtId="49" fontId="8" fillId="0" borderId="15" xfId="0" applyNumberFormat="1" applyFont="1" applyBorder="1" applyAlignment="1">
      <alignment horizontal="right" vertical="top" wrapText="1"/>
    </xf>
    <xf numFmtId="49" fontId="8" fillId="0" borderId="23" xfId="0" applyNumberFormat="1" applyFont="1" applyBorder="1" applyAlignment="1">
      <alignment horizontal="right" vertical="top" wrapText="1"/>
    </xf>
    <xf numFmtId="49" fontId="8" fillId="0" borderId="19" xfId="0" applyNumberFormat="1" applyFont="1" applyBorder="1" applyAlignment="1">
      <alignment horizontal="right" vertical="top" wrapText="1"/>
    </xf>
    <xf numFmtId="3" fontId="3" fillId="0" borderId="11" xfId="0" applyNumberFormat="1" applyFont="1" applyBorder="1" applyAlignment="1">
      <alignment horizontal="left" vertical="top" wrapText="1"/>
    </xf>
    <xf numFmtId="3" fontId="3" fillId="0" borderId="16" xfId="0" applyNumberFormat="1" applyFont="1" applyBorder="1" applyAlignment="1">
      <alignment horizontal="left" vertical="top" wrapText="1"/>
    </xf>
    <xf numFmtId="49" fontId="3" fillId="0" borderId="18" xfId="0" applyNumberFormat="1" applyFont="1" applyBorder="1" applyAlignment="1">
      <alignment horizontal="left" vertical="top" wrapText="1"/>
    </xf>
    <xf numFmtId="49" fontId="8" fillId="41" borderId="10" xfId="0" applyNumberFormat="1" applyFont="1" applyFill="1" applyBorder="1" applyAlignment="1">
      <alignment horizontal="center" vertical="top" textRotation="90" wrapText="1"/>
    </xf>
    <xf numFmtId="0" fontId="8" fillId="41" borderId="10" xfId="0" applyFont="1" applyFill="1" applyBorder="1" applyAlignment="1">
      <alignment horizontal="center" vertical="top" wrapText="1"/>
    </xf>
    <xf numFmtId="0" fontId="11" fillId="0" borderId="10" xfId="0" applyFont="1" applyFill="1" applyBorder="1" applyAlignment="1">
      <alignment vertical="top" wrapText="1"/>
    </xf>
    <xf numFmtId="0" fontId="6" fillId="0" borderId="0" xfId="0" applyFont="1" applyAlignment="1">
      <alignment horizontal="center" wrapText="1"/>
    </xf>
    <xf numFmtId="0" fontId="11" fillId="0" borderId="24" xfId="51" applyFont="1" applyBorder="1" applyAlignment="1">
      <alignment horizontal="right" vertical="top" wrapText="1"/>
      <protection/>
    </xf>
    <xf numFmtId="0" fontId="13" fillId="0" borderId="21" xfId="51" applyFont="1" applyBorder="1" applyAlignment="1">
      <alignment vertical="top" wrapText="1"/>
      <protection/>
    </xf>
    <xf numFmtId="0" fontId="13" fillId="0" borderId="11" xfId="51" applyFont="1" applyBorder="1" applyAlignment="1">
      <alignment vertical="top" wrapText="1"/>
      <protection/>
    </xf>
    <xf numFmtId="0" fontId="8" fillId="0" borderId="10" xfId="51" applyFont="1" applyBorder="1" applyAlignment="1">
      <alignment horizontal="right" vertical="top" wrapText="1"/>
      <protection/>
    </xf>
    <xf numFmtId="181" fontId="3" fillId="0" borderId="10" xfId="51" applyNumberFormat="1" applyFont="1" applyBorder="1" applyAlignment="1">
      <alignment horizontal="right" vertical="top" wrapText="1"/>
      <protection/>
    </xf>
    <xf numFmtId="0" fontId="8" fillId="0" borderId="10" xfId="51" applyFont="1" applyBorder="1" applyAlignment="1">
      <alignment vertical="top" wrapText="1"/>
      <protection/>
    </xf>
    <xf numFmtId="0" fontId="3" fillId="0" borderId="10" xfId="51" applyFont="1" applyBorder="1" applyAlignment="1">
      <alignment vertical="top" wrapText="1"/>
      <protection/>
    </xf>
    <xf numFmtId="0" fontId="5" fillId="0" borderId="0" xfId="0" applyFont="1" applyAlignment="1">
      <alignment horizontal="right" vertical="top" wrapText="1"/>
    </xf>
    <xf numFmtId="0" fontId="8" fillId="41" borderId="10" xfId="51" applyFont="1" applyFill="1" applyBorder="1" applyAlignment="1">
      <alignment horizontal="center" vertical="center" textRotation="90" wrapText="1"/>
      <protection/>
    </xf>
    <xf numFmtId="0" fontId="8" fillId="41" borderId="10" xfId="51" applyFont="1" applyFill="1" applyBorder="1" applyAlignment="1">
      <alignment horizontal="center" vertical="center" wrapText="1"/>
      <protection/>
    </xf>
    <xf numFmtId="0" fontId="6" fillId="0" borderId="0" xfId="51" applyFont="1" applyBorder="1" applyAlignment="1">
      <alignment horizontal="center" vertical="top" wrapText="1"/>
      <protection/>
    </xf>
    <xf numFmtId="0" fontId="8" fillId="0" borderId="0" xfId="51" applyFont="1" applyBorder="1" applyAlignment="1">
      <alignment horizontal="right" vertical="top" wrapText="1"/>
      <protection/>
    </xf>
    <xf numFmtId="0" fontId="3" fillId="0" borderId="11" xfId="51" applyFont="1" applyBorder="1" applyAlignment="1">
      <alignment horizontal="right" vertical="top" wrapText="1"/>
      <protection/>
    </xf>
    <xf numFmtId="0" fontId="3" fillId="0" borderId="18" xfId="51" applyFont="1" applyBorder="1" applyAlignment="1">
      <alignment horizontal="right" vertical="top" wrapText="1"/>
      <protection/>
    </xf>
    <xf numFmtId="0" fontId="3" fillId="0" borderId="16" xfId="51" applyFont="1" applyBorder="1" applyAlignment="1">
      <alignment horizontal="right" vertical="top" wrapText="1"/>
      <protection/>
    </xf>
    <xf numFmtId="0" fontId="11" fillId="0" borderId="15" xfId="0" applyNumberFormat="1" applyFont="1" applyFill="1" applyBorder="1" applyAlignment="1">
      <alignment horizontal="right" vertical="center" wrapText="1"/>
    </xf>
    <xf numFmtId="0" fontId="11" fillId="0" borderId="23" xfId="0" applyNumberFormat="1" applyFont="1" applyFill="1" applyBorder="1" applyAlignment="1">
      <alignment horizontal="right" vertical="center" wrapText="1"/>
    </xf>
    <xf numFmtId="0" fontId="11" fillId="0" borderId="19" xfId="0" applyNumberFormat="1" applyFont="1" applyFill="1" applyBorder="1" applyAlignment="1">
      <alignment horizontal="right" vertical="center" wrapText="1"/>
    </xf>
    <xf numFmtId="0" fontId="8" fillId="32" borderId="0" xfId="0" applyFont="1" applyFill="1" applyAlignment="1">
      <alignment vertical="top" wrapText="1"/>
    </xf>
    <xf numFmtId="0" fontId="8" fillId="0" borderId="10" xfId="0" applyFont="1" applyFill="1" applyBorder="1" applyAlignment="1">
      <alignment horizontal="left" wrapText="1"/>
    </xf>
    <xf numFmtId="0" fontId="8" fillId="0" borderId="15" xfId="0" applyNumberFormat="1" applyFont="1" applyFill="1" applyBorder="1" applyAlignment="1">
      <alignment horizontal="right" vertical="top" wrapText="1"/>
    </xf>
    <xf numFmtId="0" fontId="8" fillId="0" borderId="23" xfId="0" applyNumberFormat="1" applyFont="1" applyFill="1" applyBorder="1" applyAlignment="1">
      <alignment horizontal="right" vertical="top" wrapText="1"/>
    </xf>
    <xf numFmtId="0" fontId="8" fillId="0" borderId="19" xfId="0" applyNumberFormat="1" applyFont="1" applyFill="1" applyBorder="1" applyAlignment="1">
      <alignment horizontal="right" vertical="top" wrapText="1"/>
    </xf>
    <xf numFmtId="0" fontId="3" fillId="0" borderId="11"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8" fillId="0" borderId="10" xfId="0" applyNumberFormat="1" applyFont="1" applyFill="1" applyBorder="1" applyAlignment="1">
      <alignment horizontal="right" vertical="center" wrapText="1"/>
    </xf>
    <xf numFmtId="0" fontId="3" fillId="0" borderId="19" xfId="0" applyFont="1" applyFill="1" applyBorder="1" applyAlignment="1">
      <alignment vertical="top" wrapText="1"/>
    </xf>
    <xf numFmtId="49" fontId="11" fillId="0" borderId="15" xfId="0" applyNumberFormat="1" applyFont="1" applyFill="1" applyBorder="1" applyAlignment="1">
      <alignment horizontal="right" vertical="top" wrapText="1"/>
    </xf>
    <xf numFmtId="49" fontId="11" fillId="0" borderId="23" xfId="0" applyNumberFormat="1" applyFont="1" applyFill="1" applyBorder="1" applyAlignment="1">
      <alignment horizontal="right" vertical="top" wrapText="1"/>
    </xf>
    <xf numFmtId="49" fontId="11" fillId="0" borderId="19" xfId="0" applyNumberFormat="1" applyFont="1" applyFill="1" applyBorder="1" applyAlignment="1">
      <alignment horizontal="right" vertical="top" wrapText="1"/>
    </xf>
    <xf numFmtId="0" fontId="8" fillId="32" borderId="24" xfId="0" applyFont="1" applyFill="1" applyBorder="1" applyAlignment="1">
      <alignment horizontal="center"/>
    </xf>
    <xf numFmtId="0" fontId="8" fillId="0" borderId="0" xfId="0" applyFont="1" applyAlignment="1">
      <alignment horizontal="center"/>
    </xf>
    <xf numFmtId="0" fontId="3" fillId="34" borderId="11" xfId="53" applyFont="1" applyFill="1" applyBorder="1" applyAlignment="1">
      <alignment horizontal="right" vertical="top" wrapText="1"/>
      <protection/>
    </xf>
    <xf numFmtId="0" fontId="3" fillId="34" borderId="16" xfId="53" applyFont="1" applyFill="1" applyBorder="1" applyAlignment="1">
      <alignment horizontal="right" vertical="top" wrapText="1"/>
      <protection/>
    </xf>
    <xf numFmtId="0" fontId="3" fillId="0" borderId="11" xfId="53" applyFont="1" applyBorder="1" applyAlignment="1">
      <alignment horizontal="right" vertical="top" wrapText="1"/>
      <protection/>
    </xf>
    <xf numFmtId="0" fontId="3" fillId="0" borderId="16" xfId="53" applyFont="1" applyBorder="1" applyAlignment="1">
      <alignment horizontal="right" vertical="top" wrapText="1"/>
      <protection/>
    </xf>
    <xf numFmtId="0" fontId="3" fillId="34" borderId="18" xfId="53" applyFont="1" applyFill="1" applyBorder="1" applyAlignment="1">
      <alignment horizontal="right" vertical="top" wrapText="1"/>
      <protection/>
    </xf>
    <xf numFmtId="0" fontId="11" fillId="0" borderId="10" xfId="53" applyFont="1" applyFill="1" applyBorder="1" applyAlignment="1">
      <alignment horizontal="left" wrapText="1"/>
      <protection/>
    </xf>
    <xf numFmtId="49" fontId="11" fillId="0" borderId="10" xfId="53" applyNumberFormat="1" applyFont="1" applyFill="1" applyBorder="1" applyAlignment="1">
      <alignment horizontal="right" vertical="top" wrapText="1"/>
      <protection/>
    </xf>
    <xf numFmtId="49" fontId="3" fillId="34" borderId="11" xfId="53" applyNumberFormat="1" applyFont="1" applyFill="1" applyBorder="1" applyAlignment="1">
      <alignment horizontal="center" vertical="top" wrapText="1"/>
      <protection/>
    </xf>
    <xf numFmtId="49" fontId="3" fillId="34" borderId="18" xfId="53" applyNumberFormat="1" applyFont="1" applyFill="1" applyBorder="1" applyAlignment="1">
      <alignment horizontal="center" vertical="top" wrapText="1"/>
      <protection/>
    </xf>
    <xf numFmtId="0" fontId="11" fillId="0" borderId="10" xfId="53" applyFont="1" applyFill="1" applyBorder="1" applyAlignment="1">
      <alignment horizontal="left" vertical="top" wrapText="1"/>
      <protection/>
    </xf>
    <xf numFmtId="181" fontId="3" fillId="0" borderId="0" xfId="53" applyNumberFormat="1" applyFont="1" applyBorder="1" applyAlignment="1">
      <alignment horizontal="left" vertical="top" wrapText="1"/>
      <protection/>
    </xf>
    <xf numFmtId="0" fontId="3" fillId="0" borderId="0" xfId="53" applyFont="1" applyBorder="1" applyAlignment="1">
      <alignment horizontal="left" vertical="top" wrapText="1"/>
      <protection/>
    </xf>
    <xf numFmtId="0" fontId="3" fillId="34" borderId="21" xfId="53" applyFont="1" applyFill="1" applyBorder="1" applyAlignment="1">
      <alignment horizontal="left" vertical="top" wrapText="1"/>
      <protection/>
    </xf>
    <xf numFmtId="0" fontId="3" fillId="34" borderId="29" xfId="53" applyFont="1" applyFill="1" applyBorder="1" applyAlignment="1">
      <alignment horizontal="left" vertical="top" wrapText="1"/>
      <protection/>
    </xf>
    <xf numFmtId="0" fontId="3" fillId="34" borderId="22" xfId="53" applyFont="1" applyFill="1" applyBorder="1" applyAlignment="1">
      <alignment horizontal="left" vertical="top" wrapText="1"/>
      <protection/>
    </xf>
    <xf numFmtId="49" fontId="8" fillId="0" borderId="10" xfId="53" applyNumberFormat="1" applyFont="1" applyFill="1" applyBorder="1" applyAlignment="1">
      <alignment horizontal="right" vertical="top" wrapText="1"/>
      <protection/>
    </xf>
    <xf numFmtId="49" fontId="3" fillId="0" borderId="10" xfId="53" applyNumberFormat="1" applyFont="1" applyFill="1" applyBorder="1" applyAlignment="1">
      <alignment horizontal="right" vertical="top" wrapText="1"/>
      <protection/>
    </xf>
    <xf numFmtId="49" fontId="8" fillId="32" borderId="31" xfId="53" applyNumberFormat="1" applyFont="1" applyFill="1" applyBorder="1" applyAlignment="1">
      <alignment horizontal="right" vertical="top" wrapText="1"/>
      <protection/>
    </xf>
    <xf numFmtId="49" fontId="8" fillId="32" borderId="23" xfId="53" applyNumberFormat="1" applyFont="1" applyFill="1" applyBorder="1" applyAlignment="1">
      <alignment horizontal="right" vertical="top" wrapText="1"/>
      <protection/>
    </xf>
    <xf numFmtId="49" fontId="8" fillId="32" borderId="19" xfId="53" applyNumberFormat="1" applyFont="1" applyFill="1" applyBorder="1" applyAlignment="1">
      <alignment horizontal="right" vertical="top" wrapText="1"/>
      <protection/>
    </xf>
    <xf numFmtId="49" fontId="6" fillId="13" borderId="10" xfId="53" applyNumberFormat="1" applyFont="1" applyFill="1" applyBorder="1" applyAlignment="1">
      <alignment horizontal="right" vertical="top" wrapText="1"/>
      <protection/>
    </xf>
    <xf numFmtId="49" fontId="3" fillId="34" borderId="10" xfId="53" applyNumberFormat="1" applyFont="1" applyFill="1" applyBorder="1" applyAlignment="1">
      <alignment horizontal="left" vertical="top" wrapText="1"/>
      <protection/>
    </xf>
    <xf numFmtId="49" fontId="8" fillId="41" borderId="10" xfId="0" applyNumberFormat="1" applyFont="1" applyFill="1" applyBorder="1" applyAlignment="1">
      <alignment horizontal="right" vertical="center" textRotation="90" wrapText="1"/>
    </xf>
    <xf numFmtId="49" fontId="3" fillId="0" borderId="11" xfId="53" applyNumberFormat="1" applyFont="1" applyFill="1" applyBorder="1" applyAlignment="1">
      <alignment horizontal="left" vertical="top" wrapText="1"/>
      <protection/>
    </xf>
    <xf numFmtId="49" fontId="3" fillId="0" borderId="18" xfId="53" applyNumberFormat="1" applyFont="1" applyFill="1" applyBorder="1" applyAlignment="1">
      <alignment horizontal="left" vertical="top" wrapText="1"/>
      <protection/>
    </xf>
    <xf numFmtId="49" fontId="3" fillId="0" borderId="11" xfId="53" applyNumberFormat="1" applyFont="1" applyFill="1" applyBorder="1" applyAlignment="1">
      <alignment horizontal="right" vertical="top" wrapText="1"/>
      <protection/>
    </xf>
    <xf numFmtId="49" fontId="3" fillId="0" borderId="18" xfId="53" applyNumberFormat="1" applyFont="1" applyFill="1" applyBorder="1" applyAlignment="1">
      <alignment horizontal="right" vertical="top" wrapText="1"/>
      <protection/>
    </xf>
    <xf numFmtId="49" fontId="3" fillId="0" borderId="16" xfId="53" applyNumberFormat="1" applyFont="1" applyFill="1" applyBorder="1" applyAlignment="1">
      <alignment horizontal="right" vertical="top" wrapText="1"/>
      <protection/>
    </xf>
    <xf numFmtId="0" fontId="3" fillId="34" borderId="11" xfId="53" applyFont="1" applyFill="1" applyBorder="1" applyAlignment="1">
      <alignment horizontal="left" vertical="top" wrapText="1"/>
      <protection/>
    </xf>
    <xf numFmtId="0" fontId="3" fillId="34" borderId="16" xfId="53" applyFont="1" applyFill="1" applyBorder="1" applyAlignment="1">
      <alignment horizontal="left" vertical="top" wrapText="1"/>
      <protection/>
    </xf>
    <xf numFmtId="0" fontId="6" fillId="0" borderId="0" xfId="53" applyFont="1" applyAlignment="1">
      <alignment horizontal="center" vertical="center" wrapText="1"/>
      <protection/>
    </xf>
    <xf numFmtId="49" fontId="3" fillId="0" borderId="16" xfId="53" applyNumberFormat="1" applyFont="1" applyFill="1" applyBorder="1" applyAlignment="1">
      <alignment horizontal="left" vertical="top" wrapText="1"/>
      <protection/>
    </xf>
    <xf numFmtId="181" fontId="3" fillId="0" borderId="11" xfId="0" applyNumberFormat="1" applyFont="1" applyFill="1" applyBorder="1" applyAlignment="1">
      <alignment horizontal="right" vertical="top"/>
    </xf>
    <xf numFmtId="181" fontId="3" fillId="0" borderId="18" xfId="0" applyNumberFormat="1" applyFont="1" applyFill="1" applyBorder="1" applyAlignment="1">
      <alignment horizontal="right" vertical="top"/>
    </xf>
    <xf numFmtId="181" fontId="3" fillId="0" borderId="16" xfId="0" applyNumberFormat="1" applyFont="1" applyFill="1" applyBorder="1" applyAlignment="1">
      <alignment horizontal="right" vertical="top"/>
    </xf>
    <xf numFmtId="0" fontId="8" fillId="0" borderId="24" xfId="53" applyFont="1" applyBorder="1" applyAlignment="1">
      <alignment horizontal="right"/>
      <protection/>
    </xf>
    <xf numFmtId="49" fontId="3" fillId="0" borderId="11" xfId="53" applyNumberFormat="1" applyFont="1" applyFill="1" applyBorder="1" applyAlignment="1">
      <alignment horizontal="center" vertical="top" wrapText="1"/>
      <protection/>
    </xf>
    <xf numFmtId="49" fontId="3" fillId="0" borderId="16" xfId="53" applyNumberFormat="1" applyFont="1" applyFill="1" applyBorder="1" applyAlignment="1">
      <alignment horizontal="center" vertical="top" wrapText="1"/>
      <protection/>
    </xf>
    <xf numFmtId="0" fontId="3" fillId="34" borderId="10" xfId="53" applyFont="1" applyFill="1" applyBorder="1" applyAlignment="1">
      <alignment horizontal="left" vertical="top" wrapText="1"/>
      <protection/>
    </xf>
    <xf numFmtId="181" fontId="3" fillId="34" borderId="11" xfId="0" applyNumberFormat="1" applyFont="1" applyFill="1" applyBorder="1" applyAlignment="1">
      <alignment horizontal="right" vertical="top"/>
    </xf>
    <xf numFmtId="181" fontId="3" fillId="34" borderId="18" xfId="0" applyNumberFormat="1" applyFont="1" applyFill="1" applyBorder="1" applyAlignment="1">
      <alignment horizontal="right" vertical="top"/>
    </xf>
    <xf numFmtId="181" fontId="3" fillId="34" borderId="16" xfId="0" applyNumberFormat="1" applyFont="1" applyFill="1" applyBorder="1" applyAlignment="1">
      <alignment horizontal="right" vertical="top"/>
    </xf>
    <xf numFmtId="0" fontId="3" fillId="0" borderId="11" xfId="53" applyFont="1" applyFill="1" applyBorder="1" applyAlignment="1">
      <alignment horizontal="left" vertical="top" wrapText="1"/>
      <protection/>
    </xf>
    <xf numFmtId="0" fontId="3" fillId="0" borderId="16" xfId="53" applyFont="1" applyFill="1" applyBorder="1" applyAlignment="1">
      <alignment horizontal="left" vertical="top" wrapText="1"/>
      <protection/>
    </xf>
    <xf numFmtId="0" fontId="3" fillId="0" borderId="18" xfId="53" applyFont="1" applyFill="1" applyBorder="1" applyAlignment="1">
      <alignment horizontal="left" vertical="top" wrapText="1"/>
      <protection/>
    </xf>
    <xf numFmtId="49" fontId="8" fillId="13" borderId="15" xfId="51" applyNumberFormat="1" applyFont="1" applyFill="1" applyBorder="1" applyAlignment="1">
      <alignment horizontal="right" vertical="top" wrapText="1"/>
      <protection/>
    </xf>
    <xf numFmtId="49" fontId="8" fillId="13" borderId="23" xfId="51" applyNumberFormat="1" applyFont="1" applyFill="1" applyBorder="1" applyAlignment="1">
      <alignment horizontal="right" vertical="top" wrapText="1"/>
      <protection/>
    </xf>
    <xf numFmtId="49" fontId="8" fillId="13" borderId="19" xfId="51" applyNumberFormat="1" applyFont="1" applyFill="1" applyBorder="1" applyAlignment="1">
      <alignment horizontal="right" vertical="top" wrapText="1"/>
      <protection/>
    </xf>
    <xf numFmtId="0" fontId="6" fillId="0" borderId="0" xfId="0" applyFont="1" applyBorder="1" applyAlignment="1">
      <alignment horizontal="center" vertical="center"/>
    </xf>
    <xf numFmtId="49" fontId="6" fillId="13" borderId="15" xfId="53" applyNumberFormat="1" applyFont="1" applyFill="1" applyBorder="1" applyAlignment="1">
      <alignment horizontal="right" vertical="top" wrapText="1"/>
      <protection/>
    </xf>
    <xf numFmtId="49" fontId="6" fillId="13" borderId="23" xfId="53" applyNumberFormat="1" applyFont="1" applyFill="1" applyBorder="1" applyAlignment="1">
      <alignment horizontal="right" vertical="top" wrapText="1"/>
      <protection/>
    </xf>
    <xf numFmtId="49" fontId="6" fillId="13" borderId="19" xfId="53" applyNumberFormat="1" applyFont="1" applyFill="1" applyBorder="1" applyAlignment="1">
      <alignment horizontal="right" vertical="top" wrapText="1"/>
      <protection/>
    </xf>
    <xf numFmtId="49" fontId="8" fillId="42" borderId="15" xfId="51" applyNumberFormat="1" applyFont="1" applyFill="1" applyBorder="1" applyAlignment="1">
      <alignment horizontal="right" vertical="top" wrapText="1"/>
      <protection/>
    </xf>
    <xf numFmtId="49" fontId="8" fillId="42" borderId="23" xfId="51" applyNumberFormat="1" applyFont="1" applyFill="1" applyBorder="1" applyAlignment="1">
      <alignment horizontal="right" vertical="top" wrapText="1"/>
      <protection/>
    </xf>
    <xf numFmtId="49" fontId="8" fillId="42" borderId="19" xfId="51" applyNumberFormat="1" applyFont="1" applyFill="1" applyBorder="1" applyAlignment="1">
      <alignment horizontal="right" vertical="top" wrapText="1"/>
      <protection/>
    </xf>
  </cellXfs>
  <cellStyles count="58">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prastas 3" xfId="43"/>
    <cellStyle name="Įspėjimo tekstas" xfId="44"/>
    <cellStyle name="Išvestis" xfId="45"/>
    <cellStyle name="Įvestis" xfId="46"/>
    <cellStyle name="Comma" xfId="47"/>
    <cellStyle name="Comma [0]" xfId="48"/>
    <cellStyle name="Kablelis 2" xfId="49"/>
    <cellStyle name="Neutralus" xfId="50"/>
    <cellStyle name="Normal 2" xfId="51"/>
    <cellStyle name="Normal 3" xfId="52"/>
    <cellStyle name="Normal_Sheet1" xfId="53"/>
    <cellStyle name="Paprastas 2" xfId="54"/>
    <cellStyle name="Paprastas_Lapas1" xfId="55"/>
    <cellStyle name="Paryškinimas 1" xfId="56"/>
    <cellStyle name="Paryškinimas 2" xfId="57"/>
    <cellStyle name="Paryškinimas 3" xfId="58"/>
    <cellStyle name="Paryškinimas 4" xfId="59"/>
    <cellStyle name="Paryškinimas 5" xfId="60"/>
    <cellStyle name="Paryškinimas 6" xfId="61"/>
    <cellStyle name="Pastaba" xfId="62"/>
    <cellStyle name="Pavadinimas" xfId="63"/>
    <cellStyle name="Percent" xfId="64"/>
    <cellStyle name="Procentai 2" xfId="65"/>
    <cellStyle name="Skaičiavimas" xfId="66"/>
    <cellStyle name="Suma" xfId="67"/>
    <cellStyle name="Susietas langelis" xfId="68"/>
    <cellStyle name="Tikrinimo langelis" xfId="69"/>
    <cellStyle name="Currency" xfId="70"/>
    <cellStyle name="Currency [0]"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M89"/>
  <sheetViews>
    <sheetView tabSelected="1" zoomScale="115" zoomScaleNormal="115" zoomScalePageLayoutView="0" workbookViewId="0" topLeftCell="A1">
      <pane ySplit="8" topLeftCell="A9" activePane="bottomLeft" state="frozen"/>
      <selection pane="topLeft" activeCell="A2" sqref="A2"/>
      <selection pane="bottomLeft" activeCell="Q43" sqref="Q43"/>
    </sheetView>
  </sheetViews>
  <sheetFormatPr defaultColWidth="9.140625" defaultRowHeight="12.75"/>
  <cols>
    <col min="1" max="1" width="3.00390625" style="378" customWidth="1"/>
    <col min="2" max="3" width="3.28125" style="378" customWidth="1"/>
    <col min="4" max="4" width="38.57421875" style="380" customWidth="1"/>
    <col min="5" max="5" width="6.8515625" style="381" customWidth="1"/>
    <col min="6" max="6" width="11.57421875" style="382" customWidth="1"/>
    <col min="7" max="7" width="11.8515625" style="337" customWidth="1"/>
    <col min="8" max="9" width="11.7109375" style="385" customWidth="1"/>
    <col min="10" max="10" width="25.57421875" style="378" customWidth="1"/>
    <col min="11" max="11" width="5.7109375" style="385" customWidth="1"/>
    <col min="12" max="12" width="5.57421875" style="385" customWidth="1"/>
    <col min="13" max="13" width="5.8515625" style="385" customWidth="1"/>
    <col min="14" max="16384" width="9.140625" style="378" customWidth="1"/>
  </cols>
  <sheetData>
    <row r="1" spans="1:13" ht="18.75" customHeight="1">
      <c r="A1" s="514"/>
      <c r="B1" s="514"/>
      <c r="C1" s="514"/>
      <c r="D1" s="514"/>
      <c r="E1" s="514"/>
      <c r="F1" s="515"/>
      <c r="G1" s="516"/>
      <c r="H1" s="516"/>
      <c r="I1" s="516"/>
      <c r="J1" s="565"/>
      <c r="K1" s="702" t="s">
        <v>726</v>
      </c>
      <c r="L1" s="702"/>
      <c r="M1" s="702"/>
    </row>
    <row r="2" spans="1:13" ht="21.75" customHeight="1">
      <c r="A2" s="700" t="s">
        <v>727</v>
      </c>
      <c r="B2" s="701"/>
      <c r="C2" s="701"/>
      <c r="D2" s="701"/>
      <c r="E2" s="701"/>
      <c r="F2" s="701"/>
      <c r="G2" s="701"/>
      <c r="H2" s="701"/>
      <c r="I2" s="701"/>
      <c r="J2" s="701"/>
      <c r="K2" s="517"/>
      <c r="L2" s="517"/>
      <c r="M2" s="517"/>
    </row>
    <row r="3" spans="1:13" ht="13.5" customHeight="1">
      <c r="A3" s="518"/>
      <c r="B3" s="519"/>
      <c r="C3" s="519"/>
      <c r="D3" s="520"/>
      <c r="E3" s="521"/>
      <c r="F3" s="522"/>
      <c r="G3" s="519"/>
      <c r="H3" s="522"/>
      <c r="I3" s="522"/>
      <c r="J3" s="519"/>
      <c r="K3" s="670" t="s">
        <v>534</v>
      </c>
      <c r="L3" s="670"/>
      <c r="M3" s="670"/>
    </row>
    <row r="4" spans="1:13" ht="27" customHeight="1">
      <c r="A4" s="696" t="s">
        <v>284</v>
      </c>
      <c r="B4" s="696" t="s">
        <v>285</v>
      </c>
      <c r="C4" s="696" t="s">
        <v>286</v>
      </c>
      <c r="D4" s="697" t="s">
        <v>287</v>
      </c>
      <c r="E4" s="696" t="s">
        <v>283</v>
      </c>
      <c r="F4" s="671" t="s">
        <v>790</v>
      </c>
      <c r="G4" s="671" t="s">
        <v>318</v>
      </c>
      <c r="H4" s="671" t="s">
        <v>535</v>
      </c>
      <c r="I4" s="671" t="s">
        <v>721</v>
      </c>
      <c r="J4" s="671" t="s">
        <v>288</v>
      </c>
      <c r="K4" s="671"/>
      <c r="L4" s="671"/>
      <c r="M4" s="671"/>
    </row>
    <row r="5" spans="1:13" ht="12.75" customHeight="1">
      <c r="A5" s="696"/>
      <c r="B5" s="696"/>
      <c r="C5" s="696"/>
      <c r="D5" s="697"/>
      <c r="E5" s="696"/>
      <c r="F5" s="671"/>
      <c r="G5" s="671"/>
      <c r="H5" s="671"/>
      <c r="I5" s="671"/>
      <c r="J5" s="671" t="s">
        <v>289</v>
      </c>
      <c r="K5" s="671"/>
      <c r="L5" s="671"/>
      <c r="M5" s="671"/>
    </row>
    <row r="6" spans="1:13" ht="19.5" customHeight="1">
      <c r="A6" s="696"/>
      <c r="B6" s="696"/>
      <c r="C6" s="696"/>
      <c r="D6" s="697"/>
      <c r="E6" s="696"/>
      <c r="F6" s="671"/>
      <c r="G6" s="671"/>
      <c r="H6" s="671"/>
      <c r="I6" s="671"/>
      <c r="J6" s="671"/>
      <c r="K6" s="699" t="s">
        <v>319</v>
      </c>
      <c r="L6" s="699" t="s">
        <v>540</v>
      </c>
      <c r="M6" s="699" t="s">
        <v>720</v>
      </c>
    </row>
    <row r="7" spans="1:13" ht="23.25" customHeight="1">
      <c r="A7" s="696"/>
      <c r="B7" s="696"/>
      <c r="C7" s="696"/>
      <c r="D7" s="697"/>
      <c r="E7" s="696"/>
      <c r="F7" s="671"/>
      <c r="G7" s="671"/>
      <c r="H7" s="671"/>
      <c r="I7" s="671"/>
      <c r="J7" s="671"/>
      <c r="K7" s="699"/>
      <c r="L7" s="699"/>
      <c r="M7" s="699"/>
    </row>
    <row r="8" spans="1:13" ht="41.25" customHeight="1">
      <c r="A8" s="696"/>
      <c r="B8" s="696"/>
      <c r="C8" s="696"/>
      <c r="D8" s="697"/>
      <c r="E8" s="696"/>
      <c r="F8" s="671"/>
      <c r="G8" s="671"/>
      <c r="H8" s="671"/>
      <c r="I8" s="671"/>
      <c r="J8" s="671"/>
      <c r="K8" s="699"/>
      <c r="L8" s="699"/>
      <c r="M8" s="699"/>
    </row>
    <row r="9" spans="1:13" ht="21.75" customHeight="1">
      <c r="A9" s="703" t="s">
        <v>659</v>
      </c>
      <c r="B9" s="704"/>
      <c r="C9" s="704"/>
      <c r="D9" s="704"/>
      <c r="E9" s="704"/>
      <c r="F9" s="704"/>
      <c r="G9" s="704"/>
      <c r="H9" s="704"/>
      <c r="I9" s="704"/>
      <c r="J9" s="704"/>
      <c r="K9" s="704"/>
      <c r="L9" s="704"/>
      <c r="M9" s="705"/>
    </row>
    <row r="10" spans="1:13" ht="15" customHeight="1">
      <c r="A10" s="574" t="s">
        <v>301</v>
      </c>
      <c r="B10" s="661" t="s">
        <v>219</v>
      </c>
      <c r="C10" s="661"/>
      <c r="D10" s="661"/>
      <c r="E10" s="661"/>
      <c r="F10" s="661"/>
      <c r="G10" s="661"/>
      <c r="H10" s="661"/>
      <c r="I10" s="661"/>
      <c r="J10" s="661"/>
      <c r="K10" s="661"/>
      <c r="L10" s="661"/>
      <c r="M10" s="661"/>
    </row>
    <row r="11" spans="1:13" ht="15" customHeight="1">
      <c r="A11" s="574" t="s">
        <v>301</v>
      </c>
      <c r="B11" s="574" t="s">
        <v>301</v>
      </c>
      <c r="C11" s="661" t="s">
        <v>220</v>
      </c>
      <c r="D11" s="661"/>
      <c r="E11" s="661"/>
      <c r="F11" s="661"/>
      <c r="G11" s="661"/>
      <c r="H11" s="661"/>
      <c r="I11" s="661"/>
      <c r="J11" s="661"/>
      <c r="K11" s="661"/>
      <c r="L11" s="661"/>
      <c r="M11" s="661"/>
    </row>
    <row r="12" spans="1:13" ht="30" customHeight="1">
      <c r="A12" s="651" t="s">
        <v>301</v>
      </c>
      <c r="B12" s="651" t="s">
        <v>301</v>
      </c>
      <c r="C12" s="651" t="s">
        <v>301</v>
      </c>
      <c r="D12" s="673" t="s">
        <v>123</v>
      </c>
      <c r="E12" s="690" t="s">
        <v>19</v>
      </c>
      <c r="F12" s="691">
        <v>10957.9</v>
      </c>
      <c r="G12" s="698">
        <v>11245.5</v>
      </c>
      <c r="H12" s="662">
        <v>11300</v>
      </c>
      <c r="I12" s="662">
        <v>11350</v>
      </c>
      <c r="J12" s="554" t="s">
        <v>221</v>
      </c>
      <c r="K12" s="561">
        <v>1490</v>
      </c>
      <c r="L12" s="561">
        <v>1495</v>
      </c>
      <c r="M12" s="561">
        <v>1500</v>
      </c>
    </row>
    <row r="13" spans="1:13" ht="30.75" customHeight="1">
      <c r="A13" s="652"/>
      <c r="B13" s="652"/>
      <c r="C13" s="652"/>
      <c r="D13" s="673"/>
      <c r="E13" s="690"/>
      <c r="F13" s="692"/>
      <c r="G13" s="698"/>
      <c r="H13" s="662"/>
      <c r="I13" s="662"/>
      <c r="J13" s="554" t="s">
        <v>222</v>
      </c>
      <c r="K13" s="561">
        <v>430</v>
      </c>
      <c r="L13" s="561">
        <v>440</v>
      </c>
      <c r="M13" s="561">
        <v>450</v>
      </c>
    </row>
    <row r="14" spans="1:13" ht="30.75" customHeight="1">
      <c r="A14" s="652"/>
      <c r="B14" s="652"/>
      <c r="C14" s="652"/>
      <c r="D14" s="673"/>
      <c r="E14" s="690" t="s">
        <v>2</v>
      </c>
      <c r="F14" s="693">
        <v>6991.3</v>
      </c>
      <c r="G14" s="663">
        <v>6521.2</v>
      </c>
      <c r="H14" s="663">
        <v>7000</v>
      </c>
      <c r="I14" s="663">
        <v>7500</v>
      </c>
      <c r="J14" s="554" t="s">
        <v>35</v>
      </c>
      <c r="K14" s="416">
        <v>5560</v>
      </c>
      <c r="L14" s="416">
        <v>5530</v>
      </c>
      <c r="M14" s="416">
        <v>5500</v>
      </c>
    </row>
    <row r="15" spans="1:13" ht="16.5" customHeight="1">
      <c r="A15" s="652"/>
      <c r="B15" s="652"/>
      <c r="C15" s="652"/>
      <c r="D15" s="673"/>
      <c r="E15" s="690"/>
      <c r="F15" s="694"/>
      <c r="G15" s="663"/>
      <c r="H15" s="663"/>
      <c r="I15" s="663"/>
      <c r="J15" s="674" t="s">
        <v>223</v>
      </c>
      <c r="K15" s="658">
        <v>0</v>
      </c>
      <c r="L15" s="658">
        <v>0</v>
      </c>
      <c r="M15" s="658">
        <v>0</v>
      </c>
    </row>
    <row r="16" spans="1:13" ht="27.75" customHeight="1">
      <c r="A16" s="653"/>
      <c r="B16" s="653"/>
      <c r="C16" s="653"/>
      <c r="D16" s="673"/>
      <c r="E16" s="547" t="s">
        <v>23</v>
      </c>
      <c r="F16" s="572">
        <v>591.2</v>
      </c>
      <c r="G16" s="548">
        <v>648.4</v>
      </c>
      <c r="H16" s="572">
        <v>650</v>
      </c>
      <c r="I16" s="572">
        <v>650</v>
      </c>
      <c r="J16" s="674"/>
      <c r="K16" s="658"/>
      <c r="L16" s="658"/>
      <c r="M16" s="658"/>
    </row>
    <row r="17" spans="1:13" ht="24" customHeight="1">
      <c r="A17" s="651" t="s">
        <v>301</v>
      </c>
      <c r="B17" s="651" t="s">
        <v>301</v>
      </c>
      <c r="C17" s="651" t="s">
        <v>302</v>
      </c>
      <c r="D17" s="649" t="s">
        <v>375</v>
      </c>
      <c r="E17" s="547" t="s">
        <v>19</v>
      </c>
      <c r="F17" s="572">
        <v>105.4</v>
      </c>
      <c r="G17" s="548">
        <v>104.7</v>
      </c>
      <c r="H17" s="548">
        <v>108</v>
      </c>
      <c r="I17" s="548">
        <v>110</v>
      </c>
      <c r="J17" s="668" t="s">
        <v>480</v>
      </c>
      <c r="K17" s="659">
        <v>1650</v>
      </c>
      <c r="L17" s="659">
        <v>1600</v>
      </c>
      <c r="M17" s="659">
        <v>1580</v>
      </c>
    </row>
    <row r="18" spans="1:13" ht="19.5" customHeight="1">
      <c r="A18" s="652"/>
      <c r="B18" s="652"/>
      <c r="C18" s="652"/>
      <c r="D18" s="675"/>
      <c r="E18" s="547" t="s">
        <v>2</v>
      </c>
      <c r="F18" s="572">
        <v>1538.5</v>
      </c>
      <c r="G18" s="548">
        <v>1500.7</v>
      </c>
      <c r="H18" s="548">
        <v>1750</v>
      </c>
      <c r="I18" s="548">
        <v>1850</v>
      </c>
      <c r="J18" s="695"/>
      <c r="K18" s="660"/>
      <c r="L18" s="660"/>
      <c r="M18" s="660"/>
    </row>
    <row r="19" spans="1:13" ht="18" customHeight="1">
      <c r="A19" s="652"/>
      <c r="B19" s="652"/>
      <c r="C19" s="652"/>
      <c r="D19" s="675"/>
      <c r="E19" s="547" t="s">
        <v>23</v>
      </c>
      <c r="F19" s="223">
        <v>245.2</v>
      </c>
      <c r="G19" s="229">
        <v>259.7</v>
      </c>
      <c r="H19" s="223">
        <v>260</v>
      </c>
      <c r="I19" s="223">
        <v>260</v>
      </c>
      <c r="J19" s="695"/>
      <c r="K19" s="660"/>
      <c r="L19" s="660"/>
      <c r="M19" s="660"/>
    </row>
    <row r="20" spans="1:13" ht="23.25" customHeight="1">
      <c r="A20" s="646" t="s">
        <v>301</v>
      </c>
      <c r="B20" s="646" t="s">
        <v>301</v>
      </c>
      <c r="C20" s="646" t="s">
        <v>303</v>
      </c>
      <c r="D20" s="673" t="s">
        <v>124</v>
      </c>
      <c r="E20" s="424" t="s">
        <v>19</v>
      </c>
      <c r="F20" s="223">
        <v>80.9</v>
      </c>
      <c r="G20" s="229">
        <v>77.1</v>
      </c>
      <c r="H20" s="223">
        <v>80</v>
      </c>
      <c r="I20" s="223">
        <v>85</v>
      </c>
      <c r="J20" s="674" t="s">
        <v>472</v>
      </c>
      <c r="K20" s="648">
        <v>150</v>
      </c>
      <c r="L20" s="648">
        <v>150</v>
      </c>
      <c r="M20" s="648">
        <v>150</v>
      </c>
    </row>
    <row r="21" spans="1:13" ht="18.75" customHeight="1">
      <c r="A21" s="646"/>
      <c r="B21" s="646"/>
      <c r="C21" s="646"/>
      <c r="D21" s="673"/>
      <c r="E21" s="4" t="s">
        <v>2</v>
      </c>
      <c r="F21" s="223">
        <v>106.5</v>
      </c>
      <c r="G21" s="229">
        <v>109.3</v>
      </c>
      <c r="H21" s="223">
        <v>115</v>
      </c>
      <c r="I21" s="223">
        <v>120</v>
      </c>
      <c r="J21" s="674"/>
      <c r="K21" s="648"/>
      <c r="L21" s="648"/>
      <c r="M21" s="648"/>
    </row>
    <row r="22" spans="1:13" ht="24.75" customHeight="1">
      <c r="A22" s="646"/>
      <c r="B22" s="646"/>
      <c r="C22" s="646"/>
      <c r="D22" s="673"/>
      <c r="E22" s="547" t="s">
        <v>23</v>
      </c>
      <c r="F22" s="223">
        <v>22.3</v>
      </c>
      <c r="G22" s="229">
        <v>27.8</v>
      </c>
      <c r="H22" s="223">
        <v>28</v>
      </c>
      <c r="I22" s="223">
        <v>28</v>
      </c>
      <c r="J22" s="674"/>
      <c r="K22" s="648"/>
      <c r="L22" s="648"/>
      <c r="M22" s="648"/>
    </row>
    <row r="23" spans="1:13" ht="42" customHeight="1">
      <c r="A23" s="556" t="s">
        <v>301</v>
      </c>
      <c r="B23" s="556" t="s">
        <v>301</v>
      </c>
      <c r="C23" s="556" t="s">
        <v>304</v>
      </c>
      <c r="D23" s="553" t="s">
        <v>671</v>
      </c>
      <c r="E23" s="547" t="s">
        <v>19</v>
      </c>
      <c r="F23" s="223">
        <v>9.6</v>
      </c>
      <c r="G23" s="223">
        <v>9.7</v>
      </c>
      <c r="H23" s="223">
        <v>10</v>
      </c>
      <c r="I23" s="223">
        <v>10</v>
      </c>
      <c r="J23" s="551" t="s">
        <v>457</v>
      </c>
      <c r="K23" s="552">
        <v>390</v>
      </c>
      <c r="L23" s="552">
        <v>380</v>
      </c>
      <c r="M23" s="552">
        <v>360</v>
      </c>
    </row>
    <row r="24" spans="1:13" ht="31.5" customHeight="1">
      <c r="A24" s="556" t="s">
        <v>301</v>
      </c>
      <c r="B24" s="556" t="s">
        <v>301</v>
      </c>
      <c r="C24" s="556" t="s">
        <v>305</v>
      </c>
      <c r="D24" s="553" t="s">
        <v>125</v>
      </c>
      <c r="E24" s="547" t="s">
        <v>19</v>
      </c>
      <c r="F24" s="572">
        <v>3</v>
      </c>
      <c r="G24" s="572">
        <v>3</v>
      </c>
      <c r="H24" s="572">
        <v>3</v>
      </c>
      <c r="I24" s="572">
        <v>3</v>
      </c>
      <c r="J24" s="551" t="s">
        <v>473</v>
      </c>
      <c r="K24" s="552">
        <v>1</v>
      </c>
      <c r="L24" s="552">
        <v>1</v>
      </c>
      <c r="M24" s="552">
        <v>1</v>
      </c>
    </row>
    <row r="25" spans="1:13" ht="23.25" customHeight="1">
      <c r="A25" s="651" t="s">
        <v>301</v>
      </c>
      <c r="B25" s="651" t="s">
        <v>301</v>
      </c>
      <c r="C25" s="651" t="s">
        <v>306</v>
      </c>
      <c r="D25" s="664" t="s">
        <v>536</v>
      </c>
      <c r="E25" s="423" t="s">
        <v>2</v>
      </c>
      <c r="F25" s="225">
        <v>141.9</v>
      </c>
      <c r="G25" s="225">
        <v>0</v>
      </c>
      <c r="H25" s="225">
        <v>0</v>
      </c>
      <c r="I25" s="225">
        <v>0</v>
      </c>
      <c r="J25" s="668" t="s">
        <v>473</v>
      </c>
      <c r="K25" s="659">
        <v>45</v>
      </c>
      <c r="L25" s="659">
        <v>45</v>
      </c>
      <c r="M25" s="659">
        <v>45</v>
      </c>
    </row>
    <row r="26" spans="1:13" ht="25.5" customHeight="1">
      <c r="A26" s="652"/>
      <c r="B26" s="652"/>
      <c r="C26" s="652"/>
      <c r="D26" s="665"/>
      <c r="E26" s="423" t="s">
        <v>4</v>
      </c>
      <c r="F26" s="225">
        <v>18.7</v>
      </c>
      <c r="G26" s="225">
        <v>135</v>
      </c>
      <c r="H26" s="225">
        <v>133</v>
      </c>
      <c r="I26" s="225">
        <v>131</v>
      </c>
      <c r="J26" s="695"/>
      <c r="K26" s="660"/>
      <c r="L26" s="660"/>
      <c r="M26" s="660"/>
    </row>
    <row r="27" spans="1:13" ht="35.25" customHeight="1">
      <c r="A27" s="556" t="s">
        <v>301</v>
      </c>
      <c r="B27" s="556" t="s">
        <v>301</v>
      </c>
      <c r="C27" s="11" t="s">
        <v>307</v>
      </c>
      <c r="D27" s="85" t="s">
        <v>324</v>
      </c>
      <c r="E27" s="547" t="s">
        <v>2</v>
      </c>
      <c r="F27" s="572">
        <v>5</v>
      </c>
      <c r="G27" s="572">
        <v>5</v>
      </c>
      <c r="H27" s="572">
        <v>5</v>
      </c>
      <c r="I27" s="572">
        <v>5</v>
      </c>
      <c r="J27" s="160" t="s">
        <v>427</v>
      </c>
      <c r="K27" s="552">
        <v>45</v>
      </c>
      <c r="L27" s="552">
        <v>45</v>
      </c>
      <c r="M27" s="552">
        <v>45</v>
      </c>
    </row>
    <row r="28" spans="1:13" ht="17.25" customHeight="1">
      <c r="A28" s="574" t="s">
        <v>301</v>
      </c>
      <c r="B28" s="69" t="s">
        <v>301</v>
      </c>
      <c r="C28" s="687" t="s">
        <v>290</v>
      </c>
      <c r="D28" s="687"/>
      <c r="E28" s="687"/>
      <c r="F28" s="228">
        <f>SUM(F12:F27)</f>
        <v>20817.400000000005</v>
      </c>
      <c r="G28" s="228">
        <f>SUM(G12:G27)</f>
        <v>20647.100000000002</v>
      </c>
      <c r="H28" s="228">
        <f>SUM(H12:H27)</f>
        <v>21442</v>
      </c>
      <c r="I28" s="228">
        <f>SUM(I12:I27)</f>
        <v>22102</v>
      </c>
      <c r="J28" s="295"/>
      <c r="K28" s="295"/>
      <c r="L28" s="295"/>
      <c r="M28" s="295"/>
    </row>
    <row r="29" spans="1:13" ht="18" customHeight="1">
      <c r="A29" s="574" t="s">
        <v>301</v>
      </c>
      <c r="B29" s="667" t="s">
        <v>291</v>
      </c>
      <c r="C29" s="667"/>
      <c r="D29" s="667"/>
      <c r="E29" s="667"/>
      <c r="F29" s="228">
        <f>+F28</f>
        <v>20817.400000000005</v>
      </c>
      <c r="G29" s="228">
        <f>+G28</f>
        <v>20647.100000000002</v>
      </c>
      <c r="H29" s="228">
        <f>+H28</f>
        <v>21442</v>
      </c>
      <c r="I29" s="228">
        <f>+I28</f>
        <v>22102</v>
      </c>
      <c r="J29" s="295"/>
      <c r="K29" s="295"/>
      <c r="L29" s="295"/>
      <c r="M29" s="295"/>
    </row>
    <row r="30" spans="1:13" ht="12.75" customHeight="1">
      <c r="A30" s="574" t="s">
        <v>302</v>
      </c>
      <c r="B30" s="661" t="s">
        <v>224</v>
      </c>
      <c r="C30" s="661"/>
      <c r="D30" s="661"/>
      <c r="E30" s="661"/>
      <c r="F30" s="661"/>
      <c r="G30" s="661"/>
      <c r="H30" s="661"/>
      <c r="I30" s="661"/>
      <c r="J30" s="661"/>
      <c r="K30" s="661"/>
      <c r="L30" s="661"/>
      <c r="M30" s="661"/>
    </row>
    <row r="31" spans="1:13" ht="12.75" customHeight="1">
      <c r="A31" s="574" t="s">
        <v>302</v>
      </c>
      <c r="B31" s="574" t="s">
        <v>301</v>
      </c>
      <c r="C31" s="661" t="s">
        <v>225</v>
      </c>
      <c r="D31" s="661"/>
      <c r="E31" s="661"/>
      <c r="F31" s="661"/>
      <c r="G31" s="661"/>
      <c r="H31" s="661"/>
      <c r="I31" s="661"/>
      <c r="J31" s="661"/>
      <c r="K31" s="661"/>
      <c r="L31" s="661"/>
      <c r="M31" s="661"/>
    </row>
    <row r="32" spans="1:13" ht="25.5" customHeight="1">
      <c r="A32" s="666" t="s">
        <v>302</v>
      </c>
      <c r="B32" s="666" t="s">
        <v>301</v>
      </c>
      <c r="C32" s="666" t="s">
        <v>301</v>
      </c>
      <c r="D32" s="646" t="s">
        <v>330</v>
      </c>
      <c r="E32" s="5" t="s">
        <v>2</v>
      </c>
      <c r="F32" s="572">
        <v>94.4</v>
      </c>
      <c r="G32" s="572">
        <v>96.6</v>
      </c>
      <c r="H32" s="572">
        <v>98</v>
      </c>
      <c r="I32" s="572">
        <v>99</v>
      </c>
      <c r="J32" s="674" t="s">
        <v>479</v>
      </c>
      <c r="K32" s="648">
        <v>29</v>
      </c>
      <c r="L32" s="648">
        <v>29</v>
      </c>
      <c r="M32" s="648">
        <v>35</v>
      </c>
    </row>
    <row r="33" spans="1:13" ht="19.5" customHeight="1">
      <c r="A33" s="666"/>
      <c r="B33" s="666"/>
      <c r="C33" s="666"/>
      <c r="D33" s="646"/>
      <c r="E33" s="5" t="s">
        <v>4</v>
      </c>
      <c r="F33" s="572">
        <v>0.2</v>
      </c>
      <c r="G33" s="572">
        <v>0</v>
      </c>
      <c r="H33" s="572">
        <v>0</v>
      </c>
      <c r="I33" s="572">
        <v>0</v>
      </c>
      <c r="J33" s="674"/>
      <c r="K33" s="648"/>
      <c r="L33" s="648"/>
      <c r="M33" s="648"/>
    </row>
    <row r="34" spans="1:13" ht="41.25" customHeight="1">
      <c r="A34" s="556" t="s">
        <v>302</v>
      </c>
      <c r="B34" s="556" t="s">
        <v>301</v>
      </c>
      <c r="C34" s="556" t="s">
        <v>302</v>
      </c>
      <c r="D34" s="85" t="s">
        <v>492</v>
      </c>
      <c r="E34" s="379" t="s">
        <v>2</v>
      </c>
      <c r="F34" s="572">
        <v>17.8</v>
      </c>
      <c r="G34" s="572">
        <v>18</v>
      </c>
      <c r="H34" s="572">
        <v>18</v>
      </c>
      <c r="I34" s="572">
        <v>20</v>
      </c>
      <c r="J34" s="80" t="s">
        <v>537</v>
      </c>
      <c r="K34" s="552">
        <v>35</v>
      </c>
      <c r="L34" s="552">
        <v>35</v>
      </c>
      <c r="M34" s="552">
        <v>35</v>
      </c>
    </row>
    <row r="35" spans="1:13" ht="30" customHeight="1">
      <c r="A35" s="556" t="s">
        <v>302</v>
      </c>
      <c r="B35" s="556" t="s">
        <v>301</v>
      </c>
      <c r="C35" s="556" t="s">
        <v>303</v>
      </c>
      <c r="D35" s="85" t="s">
        <v>901</v>
      </c>
      <c r="E35" s="379" t="s">
        <v>2</v>
      </c>
      <c r="F35" s="572">
        <v>10.2</v>
      </c>
      <c r="G35" s="572">
        <v>14</v>
      </c>
      <c r="H35" s="572">
        <v>14</v>
      </c>
      <c r="I35" s="572">
        <v>14</v>
      </c>
      <c r="J35" s="551" t="s">
        <v>226</v>
      </c>
      <c r="K35" s="552">
        <v>110</v>
      </c>
      <c r="L35" s="552">
        <v>110</v>
      </c>
      <c r="M35" s="552">
        <v>110</v>
      </c>
    </row>
    <row r="36" spans="1:13" ht="27.75" customHeight="1">
      <c r="A36" s="556" t="s">
        <v>302</v>
      </c>
      <c r="B36" s="556" t="s">
        <v>301</v>
      </c>
      <c r="C36" s="556" t="s">
        <v>304</v>
      </c>
      <c r="D36" s="553" t="s">
        <v>515</v>
      </c>
      <c r="E36" s="5" t="s">
        <v>2</v>
      </c>
      <c r="F36" s="572">
        <v>1</v>
      </c>
      <c r="G36" s="572">
        <v>1</v>
      </c>
      <c r="H36" s="572">
        <v>1</v>
      </c>
      <c r="I36" s="572">
        <v>1</v>
      </c>
      <c r="J36" s="551" t="s">
        <v>458</v>
      </c>
      <c r="K36" s="552">
        <v>1</v>
      </c>
      <c r="L36" s="552">
        <v>1</v>
      </c>
      <c r="M36" s="552">
        <v>1</v>
      </c>
    </row>
    <row r="37" spans="1:13" ht="16.5" customHeight="1">
      <c r="A37" s="574" t="s">
        <v>302</v>
      </c>
      <c r="B37" s="574" t="s">
        <v>301</v>
      </c>
      <c r="C37" s="687" t="s">
        <v>290</v>
      </c>
      <c r="D37" s="687"/>
      <c r="E37" s="687"/>
      <c r="F37" s="250">
        <f>SUM(F32:F36)</f>
        <v>123.60000000000001</v>
      </c>
      <c r="G37" s="228">
        <f>SUM(G32:G36)</f>
        <v>129.6</v>
      </c>
      <c r="H37" s="228">
        <f>SUM(H32:H36)</f>
        <v>131</v>
      </c>
      <c r="I37" s="228">
        <f>SUM(I32:I36)</f>
        <v>134</v>
      </c>
      <c r="J37" s="552"/>
      <c r="K37" s="523"/>
      <c r="L37" s="523"/>
      <c r="M37" s="523"/>
    </row>
    <row r="38" spans="1:13" ht="17.25" customHeight="1">
      <c r="A38" s="574" t="s">
        <v>302</v>
      </c>
      <c r="B38" s="667" t="s">
        <v>227</v>
      </c>
      <c r="C38" s="667"/>
      <c r="D38" s="667"/>
      <c r="E38" s="667"/>
      <c r="F38" s="250">
        <f>+F37</f>
        <v>123.60000000000001</v>
      </c>
      <c r="G38" s="228">
        <f>+G37</f>
        <v>129.6</v>
      </c>
      <c r="H38" s="228">
        <f>+H37</f>
        <v>131</v>
      </c>
      <c r="I38" s="228">
        <f>+I37</f>
        <v>134</v>
      </c>
      <c r="J38" s="552"/>
      <c r="K38" s="532"/>
      <c r="L38" s="532"/>
      <c r="M38" s="532"/>
    </row>
    <row r="39" spans="1:13" ht="12.75" customHeight="1">
      <c r="A39" s="574" t="s">
        <v>303</v>
      </c>
      <c r="B39" s="661" t="s">
        <v>49</v>
      </c>
      <c r="C39" s="661"/>
      <c r="D39" s="661"/>
      <c r="E39" s="661"/>
      <c r="F39" s="661"/>
      <c r="G39" s="661"/>
      <c r="H39" s="661"/>
      <c r="I39" s="661"/>
      <c r="J39" s="661"/>
      <c r="K39" s="661"/>
      <c r="L39" s="661"/>
      <c r="M39" s="661"/>
    </row>
    <row r="40" spans="1:13" ht="15" customHeight="1">
      <c r="A40" s="574" t="s">
        <v>303</v>
      </c>
      <c r="B40" s="574" t="s">
        <v>301</v>
      </c>
      <c r="C40" s="661" t="s">
        <v>50</v>
      </c>
      <c r="D40" s="661"/>
      <c r="E40" s="661"/>
      <c r="F40" s="661"/>
      <c r="G40" s="661"/>
      <c r="H40" s="661"/>
      <c r="I40" s="661"/>
      <c r="J40" s="661"/>
      <c r="K40" s="661"/>
      <c r="L40" s="661"/>
      <c r="M40" s="661"/>
    </row>
    <row r="41" spans="1:13" ht="25.5" customHeight="1">
      <c r="A41" s="651" t="s">
        <v>303</v>
      </c>
      <c r="B41" s="651" t="s">
        <v>301</v>
      </c>
      <c r="C41" s="651" t="s">
        <v>301</v>
      </c>
      <c r="D41" s="668" t="s">
        <v>26</v>
      </c>
      <c r="E41" s="556" t="s">
        <v>19</v>
      </c>
      <c r="F41" s="572">
        <v>490</v>
      </c>
      <c r="G41" s="548">
        <v>250</v>
      </c>
      <c r="H41" s="572">
        <v>0</v>
      </c>
      <c r="I41" s="572">
        <v>0</v>
      </c>
      <c r="J41" s="668" t="s">
        <v>401</v>
      </c>
      <c r="K41" s="659">
        <v>100</v>
      </c>
      <c r="L41" s="659"/>
      <c r="M41" s="659"/>
    </row>
    <row r="42" spans="1:13" ht="21" customHeight="1">
      <c r="A42" s="653"/>
      <c r="B42" s="653"/>
      <c r="C42" s="653"/>
      <c r="D42" s="669"/>
      <c r="E42" s="556" t="s">
        <v>2</v>
      </c>
      <c r="F42" s="572">
        <v>0</v>
      </c>
      <c r="G42" s="548">
        <v>110</v>
      </c>
      <c r="H42" s="572">
        <v>0</v>
      </c>
      <c r="I42" s="572">
        <v>0</v>
      </c>
      <c r="J42" s="669"/>
      <c r="K42" s="672"/>
      <c r="L42" s="672"/>
      <c r="M42" s="672"/>
    </row>
    <row r="43" spans="1:13" ht="40.5" customHeight="1">
      <c r="A43" s="555" t="s">
        <v>303</v>
      </c>
      <c r="B43" s="555" t="s">
        <v>301</v>
      </c>
      <c r="C43" s="555" t="s">
        <v>302</v>
      </c>
      <c r="D43" s="551" t="s">
        <v>538</v>
      </c>
      <c r="E43" s="556" t="s">
        <v>2</v>
      </c>
      <c r="F43" s="572">
        <v>7.5</v>
      </c>
      <c r="G43" s="548">
        <v>50</v>
      </c>
      <c r="H43" s="572">
        <v>0</v>
      </c>
      <c r="I43" s="572">
        <v>0</v>
      </c>
      <c r="J43" s="551" t="s">
        <v>401</v>
      </c>
      <c r="K43" s="552">
        <v>100</v>
      </c>
      <c r="L43" s="552"/>
      <c r="M43" s="552"/>
    </row>
    <row r="44" spans="1:13" ht="27.75" customHeight="1">
      <c r="A44" s="673" t="s">
        <v>303</v>
      </c>
      <c r="B44" s="673" t="s">
        <v>301</v>
      </c>
      <c r="C44" s="654" t="s">
        <v>304</v>
      </c>
      <c r="D44" s="635" t="s">
        <v>55</v>
      </c>
      <c r="E44" s="551" t="s">
        <v>2</v>
      </c>
      <c r="F44" s="572">
        <v>76.9</v>
      </c>
      <c r="G44" s="548">
        <v>0</v>
      </c>
      <c r="H44" s="548">
        <v>0</v>
      </c>
      <c r="I44" s="548">
        <v>0</v>
      </c>
      <c r="J44" s="635" t="s">
        <v>401</v>
      </c>
      <c r="K44" s="648"/>
      <c r="L44" s="648">
        <v>100</v>
      </c>
      <c r="M44" s="648">
        <v>100</v>
      </c>
    </row>
    <row r="45" spans="1:13" ht="24" customHeight="1">
      <c r="A45" s="673"/>
      <c r="B45" s="673"/>
      <c r="C45" s="654"/>
      <c r="D45" s="635"/>
      <c r="E45" s="551" t="s">
        <v>19</v>
      </c>
      <c r="F45" s="572">
        <v>0</v>
      </c>
      <c r="G45" s="548">
        <v>0</v>
      </c>
      <c r="H45" s="572">
        <v>1000</v>
      </c>
      <c r="I45" s="572">
        <v>1000</v>
      </c>
      <c r="J45" s="635"/>
      <c r="K45" s="648"/>
      <c r="L45" s="648"/>
      <c r="M45" s="648"/>
    </row>
    <row r="46" spans="1:13" ht="23.25" customHeight="1">
      <c r="A46" s="633" t="s">
        <v>303</v>
      </c>
      <c r="B46" s="633" t="s">
        <v>301</v>
      </c>
      <c r="C46" s="633" t="s">
        <v>305</v>
      </c>
      <c r="D46" s="688" t="s">
        <v>351</v>
      </c>
      <c r="E46" s="551" t="s">
        <v>5</v>
      </c>
      <c r="F46" s="572">
        <v>0</v>
      </c>
      <c r="G46" s="548">
        <v>76</v>
      </c>
      <c r="H46" s="572">
        <v>0</v>
      </c>
      <c r="I46" s="572">
        <v>0</v>
      </c>
      <c r="J46" s="688" t="s">
        <v>481</v>
      </c>
      <c r="K46" s="656">
        <v>100</v>
      </c>
      <c r="L46" s="656"/>
      <c r="M46" s="656"/>
    </row>
    <row r="47" spans="1:13" ht="24.75" customHeight="1">
      <c r="A47" s="676"/>
      <c r="B47" s="676"/>
      <c r="C47" s="676"/>
      <c r="D47" s="689"/>
      <c r="E47" s="551" t="s">
        <v>4</v>
      </c>
      <c r="F47" s="572">
        <v>0</v>
      </c>
      <c r="G47" s="548">
        <v>431</v>
      </c>
      <c r="H47" s="572">
        <v>0</v>
      </c>
      <c r="I47" s="572">
        <v>0</v>
      </c>
      <c r="J47" s="689"/>
      <c r="K47" s="657"/>
      <c r="L47" s="657"/>
      <c r="M47" s="657"/>
    </row>
    <row r="48" spans="1:13" ht="31.5" customHeight="1">
      <c r="A48" s="673" t="s">
        <v>303</v>
      </c>
      <c r="B48" s="673" t="s">
        <v>301</v>
      </c>
      <c r="C48" s="654" t="s">
        <v>306</v>
      </c>
      <c r="D48" s="635" t="s">
        <v>321</v>
      </c>
      <c r="E48" s="551" t="s">
        <v>2</v>
      </c>
      <c r="F48" s="572">
        <v>146.5</v>
      </c>
      <c r="G48" s="548">
        <v>89</v>
      </c>
      <c r="H48" s="548">
        <v>35</v>
      </c>
      <c r="I48" s="548">
        <v>0</v>
      </c>
      <c r="J48" s="635" t="s">
        <v>781</v>
      </c>
      <c r="K48" s="648">
        <v>20</v>
      </c>
      <c r="L48" s="648">
        <v>40</v>
      </c>
      <c r="M48" s="648">
        <v>40</v>
      </c>
    </row>
    <row r="49" spans="1:13" ht="25.5" customHeight="1">
      <c r="A49" s="673"/>
      <c r="B49" s="673"/>
      <c r="C49" s="654"/>
      <c r="D49" s="635"/>
      <c r="E49" s="551" t="s">
        <v>4</v>
      </c>
      <c r="F49" s="572">
        <v>0</v>
      </c>
      <c r="G49" s="548">
        <v>98</v>
      </c>
      <c r="H49" s="548">
        <v>391</v>
      </c>
      <c r="I49" s="548">
        <v>0</v>
      </c>
      <c r="J49" s="635"/>
      <c r="K49" s="648"/>
      <c r="L49" s="648"/>
      <c r="M49" s="648"/>
    </row>
    <row r="50" spans="1:13" ht="42.75" customHeight="1">
      <c r="A50" s="475" t="s">
        <v>303</v>
      </c>
      <c r="B50" s="475" t="s">
        <v>301</v>
      </c>
      <c r="C50" s="475" t="s">
        <v>307</v>
      </c>
      <c r="D50" s="549" t="s">
        <v>744</v>
      </c>
      <c r="E50" s="551" t="s">
        <v>2</v>
      </c>
      <c r="F50" s="572">
        <v>0</v>
      </c>
      <c r="G50" s="548">
        <v>0</v>
      </c>
      <c r="H50" s="572">
        <v>50</v>
      </c>
      <c r="I50" s="572">
        <v>50</v>
      </c>
      <c r="J50" s="549" t="s">
        <v>471</v>
      </c>
      <c r="K50" s="566"/>
      <c r="L50" s="566"/>
      <c r="M50" s="566" t="s">
        <v>415</v>
      </c>
    </row>
    <row r="51" spans="1:13" ht="54.75" customHeight="1">
      <c r="A51" s="85" t="s">
        <v>303</v>
      </c>
      <c r="B51" s="85" t="s">
        <v>301</v>
      </c>
      <c r="C51" s="85" t="s">
        <v>308</v>
      </c>
      <c r="D51" s="553" t="s">
        <v>554</v>
      </c>
      <c r="E51" s="551" t="s">
        <v>2</v>
      </c>
      <c r="F51" s="572">
        <v>20</v>
      </c>
      <c r="G51" s="548">
        <v>30</v>
      </c>
      <c r="H51" s="572">
        <v>0</v>
      </c>
      <c r="I51" s="572">
        <v>0</v>
      </c>
      <c r="J51" s="553" t="s">
        <v>401</v>
      </c>
      <c r="K51" s="142" t="s">
        <v>402</v>
      </c>
      <c r="L51" s="142"/>
      <c r="M51" s="142"/>
    </row>
    <row r="52" spans="1:13" ht="18.75" customHeight="1">
      <c r="A52" s="673" t="s">
        <v>303</v>
      </c>
      <c r="B52" s="673" t="s">
        <v>301</v>
      </c>
      <c r="C52" s="655" t="s">
        <v>309</v>
      </c>
      <c r="D52" s="635" t="s">
        <v>688</v>
      </c>
      <c r="E52" s="77" t="s">
        <v>2</v>
      </c>
      <c r="F52" s="572">
        <v>0</v>
      </c>
      <c r="G52" s="548">
        <v>14</v>
      </c>
      <c r="H52" s="548">
        <v>14</v>
      </c>
      <c r="I52" s="548">
        <v>0</v>
      </c>
      <c r="J52" s="635" t="s">
        <v>738</v>
      </c>
      <c r="K52" s="648"/>
      <c r="L52" s="648">
        <v>10</v>
      </c>
      <c r="M52" s="648"/>
    </row>
    <row r="53" spans="1:13" ht="17.25" customHeight="1">
      <c r="A53" s="673"/>
      <c r="B53" s="673"/>
      <c r="C53" s="655"/>
      <c r="D53" s="635"/>
      <c r="E53" s="77" t="s">
        <v>5</v>
      </c>
      <c r="F53" s="572">
        <v>0</v>
      </c>
      <c r="G53" s="548">
        <v>4</v>
      </c>
      <c r="H53" s="548">
        <v>14</v>
      </c>
      <c r="I53" s="548">
        <v>0</v>
      </c>
      <c r="J53" s="635"/>
      <c r="K53" s="648"/>
      <c r="L53" s="648"/>
      <c r="M53" s="648"/>
    </row>
    <row r="54" spans="1:13" ht="20.25" customHeight="1">
      <c r="A54" s="673"/>
      <c r="B54" s="673"/>
      <c r="C54" s="655"/>
      <c r="D54" s="635"/>
      <c r="E54" s="77" t="s">
        <v>4</v>
      </c>
      <c r="F54" s="572">
        <v>0</v>
      </c>
      <c r="G54" s="548">
        <v>40</v>
      </c>
      <c r="H54" s="548">
        <v>136</v>
      </c>
      <c r="I54" s="548">
        <v>0</v>
      </c>
      <c r="J54" s="635"/>
      <c r="K54" s="648"/>
      <c r="L54" s="648"/>
      <c r="M54" s="648"/>
    </row>
    <row r="55" spans="1:13" ht="20.25" customHeight="1">
      <c r="A55" s="673" t="s">
        <v>303</v>
      </c>
      <c r="B55" s="673" t="s">
        <v>301</v>
      </c>
      <c r="C55" s="655" t="s">
        <v>310</v>
      </c>
      <c r="D55" s="635" t="s">
        <v>689</v>
      </c>
      <c r="E55" s="77" t="s">
        <v>2</v>
      </c>
      <c r="F55" s="572">
        <v>0</v>
      </c>
      <c r="G55" s="548">
        <v>4</v>
      </c>
      <c r="H55" s="548">
        <v>14</v>
      </c>
      <c r="I55" s="548">
        <v>0</v>
      </c>
      <c r="J55" s="635" t="s">
        <v>738</v>
      </c>
      <c r="K55" s="648"/>
      <c r="L55" s="648">
        <v>11</v>
      </c>
      <c r="M55" s="648"/>
    </row>
    <row r="56" spans="1:13" ht="20.25" customHeight="1">
      <c r="A56" s="673"/>
      <c r="B56" s="673"/>
      <c r="C56" s="655"/>
      <c r="D56" s="635"/>
      <c r="E56" s="77" t="s">
        <v>5</v>
      </c>
      <c r="F56" s="572">
        <v>0</v>
      </c>
      <c r="G56" s="548">
        <v>4</v>
      </c>
      <c r="H56" s="548">
        <v>14</v>
      </c>
      <c r="I56" s="548">
        <v>0</v>
      </c>
      <c r="J56" s="635"/>
      <c r="K56" s="648"/>
      <c r="L56" s="648"/>
      <c r="M56" s="648"/>
    </row>
    <row r="57" spans="1:13" ht="20.25" customHeight="1">
      <c r="A57" s="673"/>
      <c r="B57" s="673"/>
      <c r="C57" s="655"/>
      <c r="D57" s="635"/>
      <c r="E57" s="77" t="s">
        <v>4</v>
      </c>
      <c r="F57" s="572">
        <v>0</v>
      </c>
      <c r="G57" s="548">
        <v>40</v>
      </c>
      <c r="H57" s="548">
        <v>136</v>
      </c>
      <c r="I57" s="548">
        <v>0</v>
      </c>
      <c r="J57" s="635"/>
      <c r="K57" s="648"/>
      <c r="L57" s="648"/>
      <c r="M57" s="648"/>
    </row>
    <row r="58" spans="1:13" ht="36" customHeight="1">
      <c r="A58" s="553" t="s">
        <v>303</v>
      </c>
      <c r="B58" s="553" t="s">
        <v>301</v>
      </c>
      <c r="C58" s="553" t="s">
        <v>311</v>
      </c>
      <c r="D58" s="554" t="s">
        <v>363</v>
      </c>
      <c r="E58" s="556" t="s">
        <v>2</v>
      </c>
      <c r="F58" s="572">
        <v>12.5</v>
      </c>
      <c r="G58" s="548">
        <v>20</v>
      </c>
      <c r="H58" s="572">
        <v>20</v>
      </c>
      <c r="I58" s="572">
        <v>20</v>
      </c>
      <c r="J58" s="554" t="s">
        <v>545</v>
      </c>
      <c r="K58" s="552">
        <v>3</v>
      </c>
      <c r="L58" s="552">
        <v>3</v>
      </c>
      <c r="M58" s="552">
        <v>3</v>
      </c>
    </row>
    <row r="59" spans="1:13" ht="42" customHeight="1">
      <c r="A59" s="553" t="s">
        <v>303</v>
      </c>
      <c r="B59" s="553" t="s">
        <v>301</v>
      </c>
      <c r="C59" s="61" t="s">
        <v>312</v>
      </c>
      <c r="D59" s="554" t="s">
        <v>352</v>
      </c>
      <c r="E59" s="77" t="s">
        <v>2</v>
      </c>
      <c r="F59" s="572">
        <v>25.8</v>
      </c>
      <c r="G59" s="548">
        <v>30</v>
      </c>
      <c r="H59" s="572">
        <v>30</v>
      </c>
      <c r="I59" s="572">
        <v>30</v>
      </c>
      <c r="J59" s="554" t="s">
        <v>470</v>
      </c>
      <c r="K59" s="552">
        <v>15</v>
      </c>
      <c r="L59" s="552">
        <v>15</v>
      </c>
      <c r="M59" s="552">
        <v>15</v>
      </c>
    </row>
    <row r="60" spans="1:13" ht="35.25" customHeight="1">
      <c r="A60" s="553" t="s">
        <v>303</v>
      </c>
      <c r="B60" s="553" t="s">
        <v>301</v>
      </c>
      <c r="C60" s="85" t="s">
        <v>22</v>
      </c>
      <c r="D60" s="554" t="s">
        <v>926</v>
      </c>
      <c r="E60" s="551" t="s">
        <v>2</v>
      </c>
      <c r="F60" s="572">
        <v>15</v>
      </c>
      <c r="G60" s="548">
        <v>30</v>
      </c>
      <c r="H60" s="572">
        <v>15</v>
      </c>
      <c r="I60" s="572">
        <v>0</v>
      </c>
      <c r="J60" s="553" t="s">
        <v>469</v>
      </c>
      <c r="K60" s="558" t="s">
        <v>402</v>
      </c>
      <c r="L60" s="558" t="s">
        <v>402</v>
      </c>
      <c r="M60" s="558"/>
    </row>
    <row r="61" spans="1:13" ht="30" customHeight="1">
      <c r="A61" s="553" t="s">
        <v>303</v>
      </c>
      <c r="B61" s="553" t="s">
        <v>301</v>
      </c>
      <c r="C61" s="553" t="s">
        <v>3</v>
      </c>
      <c r="D61" s="553" t="s">
        <v>539</v>
      </c>
      <c r="E61" s="551" t="s">
        <v>2</v>
      </c>
      <c r="F61" s="572">
        <v>0</v>
      </c>
      <c r="G61" s="548">
        <v>0</v>
      </c>
      <c r="H61" s="572">
        <v>0</v>
      </c>
      <c r="I61" s="572">
        <v>20</v>
      </c>
      <c r="J61" s="553" t="s">
        <v>111</v>
      </c>
      <c r="K61" s="558"/>
      <c r="L61" s="558"/>
      <c r="M61" s="558" t="s">
        <v>402</v>
      </c>
    </row>
    <row r="62" spans="1:13" ht="36.75" customHeight="1">
      <c r="A62" s="553" t="s">
        <v>303</v>
      </c>
      <c r="B62" s="553" t="s">
        <v>301</v>
      </c>
      <c r="C62" s="553" t="s">
        <v>10</v>
      </c>
      <c r="D62" s="553" t="s">
        <v>501</v>
      </c>
      <c r="E62" s="551" t="s">
        <v>2</v>
      </c>
      <c r="F62" s="572">
        <v>45</v>
      </c>
      <c r="G62" s="548">
        <v>7</v>
      </c>
      <c r="H62" s="572">
        <v>0</v>
      </c>
      <c r="I62" s="572">
        <v>0</v>
      </c>
      <c r="J62" s="553" t="s">
        <v>401</v>
      </c>
      <c r="K62" s="558" t="s">
        <v>402</v>
      </c>
      <c r="L62" s="558"/>
      <c r="M62" s="558"/>
    </row>
    <row r="63" spans="1:13" ht="27" customHeight="1">
      <c r="A63" s="651" t="s">
        <v>303</v>
      </c>
      <c r="B63" s="651" t="s">
        <v>301</v>
      </c>
      <c r="C63" s="651" t="s">
        <v>6</v>
      </c>
      <c r="D63" s="649" t="s">
        <v>628</v>
      </c>
      <c r="E63" s="551" t="s">
        <v>5</v>
      </c>
      <c r="F63" s="572">
        <v>5</v>
      </c>
      <c r="G63" s="548">
        <v>0</v>
      </c>
      <c r="H63" s="548">
        <v>220</v>
      </c>
      <c r="I63" s="572">
        <v>207</v>
      </c>
      <c r="J63" s="649" t="s">
        <v>542</v>
      </c>
      <c r="K63" s="636"/>
      <c r="L63" s="636"/>
      <c r="M63" s="636" t="s">
        <v>543</v>
      </c>
    </row>
    <row r="64" spans="1:13" ht="21.75" customHeight="1">
      <c r="A64" s="653"/>
      <c r="B64" s="653"/>
      <c r="C64" s="653"/>
      <c r="D64" s="650"/>
      <c r="E64" s="551" t="s">
        <v>2</v>
      </c>
      <c r="F64" s="572">
        <v>0</v>
      </c>
      <c r="G64" s="548">
        <v>10</v>
      </c>
      <c r="H64" s="548">
        <v>15</v>
      </c>
      <c r="I64" s="572">
        <v>15</v>
      </c>
      <c r="J64" s="650"/>
      <c r="K64" s="637"/>
      <c r="L64" s="637"/>
      <c r="M64" s="637"/>
    </row>
    <row r="65" spans="1:13" ht="33.75" customHeight="1">
      <c r="A65" s="553" t="s">
        <v>303</v>
      </c>
      <c r="B65" s="553" t="s">
        <v>301</v>
      </c>
      <c r="C65" s="553" t="s">
        <v>7</v>
      </c>
      <c r="D65" s="553" t="s">
        <v>544</v>
      </c>
      <c r="E65" s="551" t="s">
        <v>2</v>
      </c>
      <c r="F65" s="572">
        <v>0</v>
      </c>
      <c r="G65" s="548">
        <v>40</v>
      </c>
      <c r="H65" s="572">
        <v>0</v>
      </c>
      <c r="I65" s="572">
        <v>0</v>
      </c>
      <c r="J65" s="553" t="s">
        <v>111</v>
      </c>
      <c r="K65" s="558" t="s">
        <v>402</v>
      </c>
      <c r="L65" s="558"/>
      <c r="M65" s="558"/>
    </row>
    <row r="66" spans="1:13" ht="45" customHeight="1">
      <c r="A66" s="553" t="s">
        <v>303</v>
      </c>
      <c r="B66" s="553" t="s">
        <v>301</v>
      </c>
      <c r="C66" s="85" t="s">
        <v>8</v>
      </c>
      <c r="D66" s="554" t="s">
        <v>614</v>
      </c>
      <c r="E66" s="551" t="s">
        <v>2</v>
      </c>
      <c r="F66" s="572">
        <v>0</v>
      </c>
      <c r="G66" s="548">
        <v>0</v>
      </c>
      <c r="H66" s="572">
        <v>20</v>
      </c>
      <c r="I66" s="572">
        <v>30</v>
      </c>
      <c r="J66" s="554" t="s">
        <v>448</v>
      </c>
      <c r="K66" s="552"/>
      <c r="L66" s="552">
        <v>2</v>
      </c>
      <c r="M66" s="552">
        <v>3</v>
      </c>
    </row>
    <row r="67" spans="1:13" ht="42" customHeight="1">
      <c r="A67" s="85" t="s">
        <v>303</v>
      </c>
      <c r="B67" s="85" t="s">
        <v>301</v>
      </c>
      <c r="C67" s="85" t="s">
        <v>9</v>
      </c>
      <c r="D67" s="85" t="s">
        <v>690</v>
      </c>
      <c r="E67" s="551" t="s">
        <v>2</v>
      </c>
      <c r="F67" s="572">
        <v>0</v>
      </c>
      <c r="G67" s="548">
        <v>0</v>
      </c>
      <c r="H67" s="572">
        <v>0</v>
      </c>
      <c r="I67" s="572">
        <v>20</v>
      </c>
      <c r="J67" s="85" t="s">
        <v>448</v>
      </c>
      <c r="K67" s="142"/>
      <c r="L67" s="142"/>
      <c r="M67" s="142" t="s">
        <v>207</v>
      </c>
    </row>
    <row r="68" spans="1:13" ht="32.25" customHeight="1">
      <c r="A68" s="85" t="s">
        <v>303</v>
      </c>
      <c r="B68" s="85" t="s">
        <v>301</v>
      </c>
      <c r="C68" s="85" t="s">
        <v>11</v>
      </c>
      <c r="D68" s="85" t="s">
        <v>89</v>
      </c>
      <c r="E68" s="551" t="s">
        <v>2</v>
      </c>
      <c r="F68" s="572">
        <v>0</v>
      </c>
      <c r="G68" s="548">
        <v>0</v>
      </c>
      <c r="H68" s="572">
        <v>0</v>
      </c>
      <c r="I68" s="572">
        <v>10</v>
      </c>
      <c r="J68" s="85" t="s">
        <v>448</v>
      </c>
      <c r="K68" s="142"/>
      <c r="L68" s="142"/>
      <c r="M68" s="142" t="s">
        <v>415</v>
      </c>
    </row>
    <row r="69" spans="1:13" ht="30" customHeight="1">
      <c r="A69" s="85" t="s">
        <v>303</v>
      </c>
      <c r="B69" s="85" t="s">
        <v>301</v>
      </c>
      <c r="C69" s="85" t="s">
        <v>17</v>
      </c>
      <c r="D69" s="85" t="s">
        <v>365</v>
      </c>
      <c r="E69" s="551" t="s">
        <v>2</v>
      </c>
      <c r="F69" s="572">
        <v>0</v>
      </c>
      <c r="G69" s="548">
        <v>0</v>
      </c>
      <c r="H69" s="572">
        <v>0</v>
      </c>
      <c r="I69" s="572">
        <v>10</v>
      </c>
      <c r="J69" s="85" t="s">
        <v>448</v>
      </c>
      <c r="K69" s="142"/>
      <c r="L69" s="142"/>
      <c r="M69" s="142" t="s">
        <v>415</v>
      </c>
    </row>
    <row r="70" spans="1:13" ht="22.5" customHeight="1">
      <c r="A70" s="633" t="s">
        <v>303</v>
      </c>
      <c r="B70" s="633" t="s">
        <v>301</v>
      </c>
      <c r="C70" s="633" t="s">
        <v>13</v>
      </c>
      <c r="D70" s="646" t="s">
        <v>670</v>
      </c>
      <c r="E70" s="551" t="s">
        <v>2</v>
      </c>
      <c r="F70" s="572">
        <v>38.9</v>
      </c>
      <c r="G70" s="548">
        <v>0</v>
      </c>
      <c r="H70" s="548">
        <v>31</v>
      </c>
      <c r="I70" s="572">
        <v>0</v>
      </c>
      <c r="J70" s="646" t="s">
        <v>471</v>
      </c>
      <c r="K70" s="645" t="s">
        <v>415</v>
      </c>
      <c r="L70" s="645"/>
      <c r="M70" s="645"/>
    </row>
    <row r="71" spans="1:13" ht="21.75" customHeight="1">
      <c r="A71" s="634"/>
      <c r="B71" s="634"/>
      <c r="C71" s="634"/>
      <c r="D71" s="646"/>
      <c r="E71" s="551" t="s">
        <v>19</v>
      </c>
      <c r="F71" s="572">
        <v>76.6</v>
      </c>
      <c r="G71" s="548">
        <v>0</v>
      </c>
      <c r="H71" s="548">
        <v>61</v>
      </c>
      <c r="I71" s="572">
        <v>0</v>
      </c>
      <c r="J71" s="647"/>
      <c r="K71" s="645"/>
      <c r="L71" s="645"/>
      <c r="M71" s="645"/>
    </row>
    <row r="72" spans="1:13" ht="36" customHeight="1">
      <c r="A72" s="412" t="s">
        <v>303</v>
      </c>
      <c r="B72" s="412" t="s">
        <v>301</v>
      </c>
      <c r="C72" s="412" t="s">
        <v>14</v>
      </c>
      <c r="D72" s="556" t="s">
        <v>739</v>
      </c>
      <c r="E72" s="551" t="s">
        <v>2</v>
      </c>
      <c r="F72" s="572">
        <v>0</v>
      </c>
      <c r="G72" s="548">
        <v>16.5</v>
      </c>
      <c r="H72" s="572">
        <v>0</v>
      </c>
      <c r="I72" s="572">
        <v>0</v>
      </c>
      <c r="J72" s="557" t="s">
        <v>111</v>
      </c>
      <c r="K72" s="558" t="s">
        <v>402</v>
      </c>
      <c r="L72" s="558"/>
      <c r="M72" s="558"/>
    </row>
    <row r="73" spans="1:13" ht="36" customHeight="1" hidden="1">
      <c r="A73" s="412"/>
      <c r="B73" s="412"/>
      <c r="C73" s="412"/>
      <c r="D73" s="500"/>
      <c r="E73" s="498"/>
      <c r="F73" s="503"/>
      <c r="G73" s="497"/>
      <c r="H73" s="503"/>
      <c r="I73" s="503"/>
      <c r="J73" s="501"/>
      <c r="K73" s="502"/>
      <c r="L73" s="502"/>
      <c r="M73" s="502"/>
    </row>
    <row r="74" spans="1:13" ht="14.25" customHeight="1">
      <c r="A74" s="504" t="s">
        <v>303</v>
      </c>
      <c r="B74" s="504" t="s">
        <v>301</v>
      </c>
      <c r="C74" s="687" t="s">
        <v>290</v>
      </c>
      <c r="D74" s="687"/>
      <c r="E74" s="687"/>
      <c r="F74" s="250">
        <f>SUM(F41:F73)</f>
        <v>959.6999999999999</v>
      </c>
      <c r="G74" s="250">
        <f>SUM(G41:G73)</f>
        <v>1393.5</v>
      </c>
      <c r="H74" s="250">
        <f>SUM(H41:H73)</f>
        <v>2216</v>
      </c>
      <c r="I74" s="250">
        <f>SUM(I41:I73)</f>
        <v>1412</v>
      </c>
      <c r="J74" s="413"/>
      <c r="K74" s="513">
        <f>+F42+F43+F44+F48+F50+F51+F52+F55+F58+F59+F60+F61+F62+F64+F65+F66+F67+F68+F69+F70+F72+F73</f>
        <v>388.09999999999997</v>
      </c>
      <c r="L74" s="513">
        <f>+G42+G43+G44+G48+G50+G51+G52+G55+G58+G59+G60+G61+G62+G64+G65+G66+G67+G68+G69+G70+G72+G73</f>
        <v>450.5</v>
      </c>
      <c r="M74" s="513">
        <f>+H42+H43+H44+H48+H50+H51+H52+H55+H58+H59+H60+H61+H62+H64+H65+H66+H67+H68+H69+H70+H72+H73</f>
        <v>244</v>
      </c>
    </row>
    <row r="75" spans="1:13" ht="14.25" customHeight="1">
      <c r="A75" s="504" t="s">
        <v>303</v>
      </c>
      <c r="B75" s="667" t="s">
        <v>227</v>
      </c>
      <c r="C75" s="667"/>
      <c r="D75" s="667"/>
      <c r="E75" s="667"/>
      <c r="F75" s="228">
        <f>+F74</f>
        <v>959.6999999999999</v>
      </c>
      <c r="G75" s="228">
        <f>+G74</f>
        <v>1393.5</v>
      </c>
      <c r="H75" s="228">
        <f>+H74</f>
        <v>2216</v>
      </c>
      <c r="I75" s="228">
        <f>+I74</f>
        <v>1412</v>
      </c>
      <c r="J75" s="413"/>
      <c r="K75" s="295"/>
      <c r="L75" s="295"/>
      <c r="M75" s="295"/>
    </row>
    <row r="76" spans="1:13" ht="20.25" customHeight="1">
      <c r="A76" s="683" t="s">
        <v>292</v>
      </c>
      <c r="B76" s="683"/>
      <c r="C76" s="683"/>
      <c r="D76" s="683"/>
      <c r="E76" s="683"/>
      <c r="F76" s="414">
        <f>+F75+F38+F29</f>
        <v>21900.700000000004</v>
      </c>
      <c r="G76" s="414">
        <f>+G75+G38+G29</f>
        <v>22170.2</v>
      </c>
      <c r="H76" s="414">
        <f>+H75+H38+H29</f>
        <v>23789</v>
      </c>
      <c r="I76" s="414">
        <f>+I75+I38+I29</f>
        <v>23648</v>
      </c>
      <c r="J76" s="638"/>
      <c r="K76" s="639"/>
      <c r="L76" s="639"/>
      <c r="M76" s="639"/>
    </row>
    <row r="77" spans="1:13" ht="14.25" customHeight="1">
      <c r="A77" s="684" t="s">
        <v>320</v>
      </c>
      <c r="B77" s="685"/>
      <c r="C77" s="685"/>
      <c r="D77" s="685"/>
      <c r="E77" s="686"/>
      <c r="F77" s="535"/>
      <c r="G77" s="535"/>
      <c r="H77" s="535"/>
      <c r="I77" s="535"/>
      <c r="J77" s="638"/>
      <c r="K77" s="639"/>
      <c r="L77" s="639"/>
      <c r="M77" s="639"/>
    </row>
    <row r="78" spans="1:13" ht="19.5" customHeight="1">
      <c r="A78" s="680" t="s">
        <v>21</v>
      </c>
      <c r="B78" s="681"/>
      <c r="C78" s="681"/>
      <c r="D78" s="681"/>
      <c r="E78" s="682"/>
      <c r="F78" s="415">
        <f>SUM(F79:F84)</f>
        <v>21876.8</v>
      </c>
      <c r="G78" s="336">
        <f>SUM(G79:G84)</f>
        <v>21342.2</v>
      </c>
      <c r="H78" s="336">
        <f>SUM(H79:H84)</f>
        <v>22745</v>
      </c>
      <c r="I78" s="336">
        <f>SUM(I79:I84)</f>
        <v>23310</v>
      </c>
      <c r="J78" s="638"/>
      <c r="K78" s="639"/>
      <c r="L78" s="639"/>
      <c r="M78" s="639"/>
    </row>
    <row r="79" spans="1:13" ht="14.25" customHeight="1">
      <c r="A79" s="640" t="s">
        <v>228</v>
      </c>
      <c r="B79" s="641"/>
      <c r="C79" s="641"/>
      <c r="D79" s="641"/>
      <c r="E79" s="642"/>
      <c r="F79" s="226">
        <f>+F72+F70+F69+F68+F67+F66+F65+F64+F62+F61+F60+F59+F58+F55+F52+F51+F50+F48+F44+F43+F42+F36+F35+F34+F32+F27+F25+F21+F18+F14+F73</f>
        <v>9294.7</v>
      </c>
      <c r="G79" s="226">
        <f>+G72+G70+G69+G68+G67+G66+G65+G64+G62+G61+G60+G59+G58+G55+G52+G51+G50+G48+G44+G43+G42+G36+G35+G34+G32+G27+G25+G21+G18+G14+G73</f>
        <v>8716.3</v>
      </c>
      <c r="H79" s="226">
        <f>+H72+H70+H69+H68+H67+H66+H65+H64+H62+H61+H60+H59+H58+H55+H52+H51+H50+H48+H44+H43+H42+H36+H35+H34+H32+H27+H25+H21+H18+H14+H73</f>
        <v>9245</v>
      </c>
      <c r="I79" s="226">
        <f>+I72+I70+I69+I68+I67+I66+I65+I64+I62+I61+I60+I59+I58+I55+I52+I51+I50+I48+I44+I43+I42+I36+I35+I34+I32+I27+I25+I21+I18+I14+I73</f>
        <v>9814</v>
      </c>
      <c r="J79" s="638"/>
      <c r="K79" s="639"/>
      <c r="L79" s="639"/>
      <c r="M79" s="639"/>
    </row>
    <row r="80" spans="1:13" ht="15.75" customHeight="1">
      <c r="A80" s="640" t="s">
        <v>376</v>
      </c>
      <c r="B80" s="641"/>
      <c r="C80" s="641"/>
      <c r="D80" s="641"/>
      <c r="E80" s="642"/>
      <c r="F80" s="227">
        <f>+F71+F45+F41+F24+F23+F20+F17+F12</f>
        <v>11723.4</v>
      </c>
      <c r="G80" s="227">
        <f>+G71+G45+G41+G24+G23+G20+G17+G12</f>
        <v>11690</v>
      </c>
      <c r="H80" s="227">
        <f>+H71+H45+H41+H24+H23+H20+H17+H12</f>
        <v>12562</v>
      </c>
      <c r="I80" s="227">
        <f>+I71+I45+I41+I24+I23+I20+I17+I12</f>
        <v>12558</v>
      </c>
      <c r="J80" s="638"/>
      <c r="K80" s="639"/>
      <c r="L80" s="639"/>
      <c r="M80" s="639"/>
    </row>
    <row r="81" spans="1:13" ht="16.5" customHeight="1">
      <c r="A81" s="640" t="s">
        <v>229</v>
      </c>
      <c r="B81" s="641"/>
      <c r="C81" s="641"/>
      <c r="D81" s="641"/>
      <c r="E81" s="642"/>
      <c r="F81" s="227"/>
      <c r="G81" s="226"/>
      <c r="H81" s="227"/>
      <c r="I81" s="227"/>
      <c r="J81" s="638"/>
      <c r="K81" s="639"/>
      <c r="L81" s="639"/>
      <c r="M81" s="639"/>
    </row>
    <row r="82" spans="1:13" ht="15" customHeight="1">
      <c r="A82" s="640" t="s">
        <v>230</v>
      </c>
      <c r="B82" s="641"/>
      <c r="C82" s="641"/>
      <c r="D82" s="641"/>
      <c r="E82" s="642"/>
      <c r="F82" s="227">
        <f>+F22+F19+F16</f>
        <v>858.7</v>
      </c>
      <c r="G82" s="227">
        <f>+G22+G19+G16</f>
        <v>935.9</v>
      </c>
      <c r="H82" s="227">
        <f>+H22+H19+H16</f>
        <v>938</v>
      </c>
      <c r="I82" s="227">
        <f>+I22+I19+I16</f>
        <v>938</v>
      </c>
      <c r="J82" s="638"/>
      <c r="K82" s="639"/>
      <c r="L82" s="639"/>
      <c r="M82" s="639"/>
    </row>
    <row r="83" spans="1:13" ht="13.5" customHeight="1">
      <c r="A83" s="640" t="s">
        <v>233</v>
      </c>
      <c r="B83" s="641"/>
      <c r="C83" s="641"/>
      <c r="D83" s="641"/>
      <c r="E83" s="642"/>
      <c r="F83" s="227"/>
      <c r="G83" s="226"/>
      <c r="H83" s="226"/>
      <c r="I83" s="226"/>
      <c r="J83" s="638"/>
      <c r="K83" s="639"/>
      <c r="L83" s="639"/>
      <c r="M83" s="639"/>
    </row>
    <row r="84" spans="1:13" ht="12.75" customHeight="1">
      <c r="A84" s="640" t="s">
        <v>234</v>
      </c>
      <c r="B84" s="641"/>
      <c r="C84" s="641"/>
      <c r="D84" s="641"/>
      <c r="E84" s="642"/>
      <c r="F84" s="227"/>
      <c r="G84" s="226"/>
      <c r="H84" s="227"/>
      <c r="I84" s="227"/>
      <c r="J84" s="638"/>
      <c r="K84" s="639"/>
      <c r="L84" s="639"/>
      <c r="M84" s="639"/>
    </row>
    <row r="85" spans="1:13" ht="16.5" customHeight="1">
      <c r="A85" s="677" t="s">
        <v>20</v>
      </c>
      <c r="B85" s="678"/>
      <c r="C85" s="678"/>
      <c r="D85" s="678"/>
      <c r="E85" s="679"/>
      <c r="F85" s="415">
        <f>SUM(F86:F89)</f>
        <v>23.9</v>
      </c>
      <c r="G85" s="336">
        <f>SUM(G86:G89)</f>
        <v>828</v>
      </c>
      <c r="H85" s="336">
        <f>SUM(H86:H89)</f>
        <v>1044</v>
      </c>
      <c r="I85" s="336">
        <f>SUM(I86:I89)</f>
        <v>338</v>
      </c>
      <c r="J85" s="638"/>
      <c r="K85" s="639"/>
      <c r="L85" s="639"/>
      <c r="M85" s="639"/>
    </row>
    <row r="86" spans="1:13" ht="12.75" customHeight="1">
      <c r="A86" s="640" t="s">
        <v>231</v>
      </c>
      <c r="B86" s="641"/>
      <c r="C86" s="641"/>
      <c r="D86" s="641"/>
      <c r="E86" s="642"/>
      <c r="F86" s="226">
        <f>+F57+F54+F49+F47+F33+F26</f>
        <v>18.9</v>
      </c>
      <c r="G86" s="226">
        <f>+G57+G54+G49+G47+G33+G26</f>
        <v>744</v>
      </c>
      <c r="H86" s="226">
        <f>+H57+H54+H49+H47+H33+H26</f>
        <v>796</v>
      </c>
      <c r="I86" s="226">
        <f>+I57+I54+I49+I47+I33+I26</f>
        <v>131</v>
      </c>
      <c r="J86" s="638"/>
      <c r="K86" s="639"/>
      <c r="L86" s="639"/>
      <c r="M86" s="639"/>
    </row>
    <row r="87" spans="1:13" ht="12.75" customHeight="1">
      <c r="A87" s="640" t="s">
        <v>232</v>
      </c>
      <c r="B87" s="641"/>
      <c r="C87" s="641"/>
      <c r="D87" s="641"/>
      <c r="E87" s="642"/>
      <c r="F87" s="226">
        <f>+F63+F56+F53+F46</f>
        <v>5</v>
      </c>
      <c r="G87" s="226">
        <f>+G63+G56+G53+G46</f>
        <v>84</v>
      </c>
      <c r="H87" s="226">
        <f>+H63+H56+H53+H46</f>
        <v>248</v>
      </c>
      <c r="I87" s="226">
        <f>+I63+I56+I53+I46</f>
        <v>207</v>
      </c>
      <c r="J87" s="638"/>
      <c r="K87" s="639"/>
      <c r="L87" s="639"/>
      <c r="M87" s="639"/>
    </row>
    <row r="88" spans="1:13" ht="12.75" customHeight="1">
      <c r="A88" s="640" t="s">
        <v>235</v>
      </c>
      <c r="B88" s="641"/>
      <c r="C88" s="641"/>
      <c r="D88" s="641"/>
      <c r="E88" s="642"/>
      <c r="F88" s="227"/>
      <c r="G88" s="226"/>
      <c r="H88" s="226"/>
      <c r="I88" s="226"/>
      <c r="J88" s="643"/>
      <c r="K88" s="644"/>
      <c r="L88" s="644"/>
      <c r="M88" s="644"/>
    </row>
    <row r="89" spans="1:13" ht="12.75" customHeight="1">
      <c r="A89" s="640" t="s">
        <v>236</v>
      </c>
      <c r="B89" s="641"/>
      <c r="C89" s="641"/>
      <c r="D89" s="641"/>
      <c r="E89" s="642"/>
      <c r="F89" s="227"/>
      <c r="G89" s="226"/>
      <c r="H89" s="227"/>
      <c r="I89" s="227"/>
      <c r="J89" s="643"/>
      <c r="K89" s="644"/>
      <c r="L89" s="644"/>
      <c r="M89" s="644"/>
    </row>
  </sheetData>
  <sheetProtection/>
  <mergeCells count="173">
    <mergeCell ref="A2:J2"/>
    <mergeCell ref="J17:J19"/>
    <mergeCell ref="K1:M1"/>
    <mergeCell ref="B38:E38"/>
    <mergeCell ref="K17:K19"/>
    <mergeCell ref="L6:L8"/>
    <mergeCell ref="E4:E8"/>
    <mergeCell ref="C11:M11"/>
    <mergeCell ref="A9:M9"/>
    <mergeCell ref="F4:F8"/>
    <mergeCell ref="A4:A8"/>
    <mergeCell ref="B4:B8"/>
    <mergeCell ref="A17:A19"/>
    <mergeCell ref="A12:A16"/>
    <mergeCell ref="E12:E13"/>
    <mergeCell ref="M6:M8"/>
    <mergeCell ref="H4:H8"/>
    <mergeCell ref="J4:M4"/>
    <mergeCell ref="I4:I8"/>
    <mergeCell ref="K6:K8"/>
    <mergeCell ref="C4:C8"/>
    <mergeCell ref="D4:D8"/>
    <mergeCell ref="G4:G8"/>
    <mergeCell ref="G12:G13"/>
    <mergeCell ref="C17:C19"/>
    <mergeCell ref="C20:C22"/>
    <mergeCell ref="K20:K22"/>
    <mergeCell ref="I12:I13"/>
    <mergeCell ref="F12:F13"/>
    <mergeCell ref="F14:F15"/>
    <mergeCell ref="L25:L26"/>
    <mergeCell ref="C28:E28"/>
    <mergeCell ref="I14:I15"/>
    <mergeCell ref="J25:J26"/>
    <mergeCell ref="M55:M57"/>
    <mergeCell ref="D44:D45"/>
    <mergeCell ref="B55:B57"/>
    <mergeCell ref="C32:C33"/>
    <mergeCell ref="C46:C47"/>
    <mergeCell ref="B46:B47"/>
    <mergeCell ref="B48:B49"/>
    <mergeCell ref="J46:J47"/>
    <mergeCell ref="C37:E37"/>
    <mergeCell ref="D46:D47"/>
    <mergeCell ref="B39:M39"/>
    <mergeCell ref="K46:K47"/>
    <mergeCell ref="D48:D49"/>
    <mergeCell ref="C48:C49"/>
    <mergeCell ref="M52:M54"/>
    <mergeCell ref="C40:M40"/>
    <mergeCell ref="D55:D57"/>
    <mergeCell ref="D52:D54"/>
    <mergeCell ref="A88:E88"/>
    <mergeCell ref="A82:E82"/>
    <mergeCell ref="D63:D64"/>
    <mergeCell ref="B75:E75"/>
    <mergeCell ref="C74:E74"/>
    <mergeCell ref="A52:A54"/>
    <mergeCell ref="D70:D71"/>
    <mergeCell ref="A85:E85"/>
    <mergeCell ref="A78:E78"/>
    <mergeCell ref="A76:E76"/>
    <mergeCell ref="A77:E77"/>
    <mergeCell ref="A86:E86"/>
    <mergeCell ref="A87:E87"/>
    <mergeCell ref="A81:E81"/>
    <mergeCell ref="C63:C64"/>
    <mergeCell ref="A80:E80"/>
    <mergeCell ref="M41:M42"/>
    <mergeCell ref="B52:B54"/>
    <mergeCell ref="A44:A45"/>
    <mergeCell ref="A46:A47"/>
    <mergeCell ref="B44:B45"/>
    <mergeCell ref="A48:A49"/>
    <mergeCell ref="A55:A57"/>
    <mergeCell ref="C55:C57"/>
    <mergeCell ref="K15:K16"/>
    <mergeCell ref="J32:J33"/>
    <mergeCell ref="C31:M31"/>
    <mergeCell ref="M17:M19"/>
    <mergeCell ref="D17:D19"/>
    <mergeCell ref="G14:G15"/>
    <mergeCell ref="M25:M26"/>
    <mergeCell ref="J15:J16"/>
    <mergeCell ref="M20:M22"/>
    <mergeCell ref="D12:D16"/>
    <mergeCell ref="K3:M3"/>
    <mergeCell ref="B10:M10"/>
    <mergeCell ref="K5:M5"/>
    <mergeCell ref="J5:J8"/>
    <mergeCell ref="L41:L42"/>
    <mergeCell ref="K41:K42"/>
    <mergeCell ref="M32:M33"/>
    <mergeCell ref="D20:D22"/>
    <mergeCell ref="C25:C26"/>
    <mergeCell ref="B25:B26"/>
    <mergeCell ref="A41:A42"/>
    <mergeCell ref="A32:A33"/>
    <mergeCell ref="L44:L45"/>
    <mergeCell ref="L46:L47"/>
    <mergeCell ref="K44:K45"/>
    <mergeCell ref="B41:B42"/>
    <mergeCell ref="J41:J42"/>
    <mergeCell ref="C41:C42"/>
    <mergeCell ref="D41:D42"/>
    <mergeCell ref="D32:D33"/>
    <mergeCell ref="H12:H13"/>
    <mergeCell ref="H14:H15"/>
    <mergeCell ref="D25:D26"/>
    <mergeCell ref="A20:A22"/>
    <mergeCell ref="B32:B33"/>
    <mergeCell ref="A25:A26"/>
    <mergeCell ref="B29:E29"/>
    <mergeCell ref="B12:B16"/>
    <mergeCell ref="E14:E15"/>
    <mergeCell ref="B17:B19"/>
    <mergeCell ref="M46:M47"/>
    <mergeCell ref="L15:L16"/>
    <mergeCell ref="L17:L19"/>
    <mergeCell ref="L20:L22"/>
    <mergeCell ref="B30:M30"/>
    <mergeCell ref="L32:L33"/>
    <mergeCell ref="K32:K33"/>
    <mergeCell ref="M15:M16"/>
    <mergeCell ref="K25:K26"/>
    <mergeCell ref="J20:J22"/>
    <mergeCell ref="J44:J45"/>
    <mergeCell ref="M44:M45"/>
    <mergeCell ref="K55:K57"/>
    <mergeCell ref="M63:M64"/>
    <mergeCell ref="C12:C16"/>
    <mergeCell ref="B20:B22"/>
    <mergeCell ref="C44:C45"/>
    <mergeCell ref="M48:M49"/>
    <mergeCell ref="J48:J49"/>
    <mergeCell ref="C52:C54"/>
    <mergeCell ref="L48:L49"/>
    <mergeCell ref="L52:L54"/>
    <mergeCell ref="L55:L57"/>
    <mergeCell ref="K70:K71"/>
    <mergeCell ref="J63:J64"/>
    <mergeCell ref="K48:K49"/>
    <mergeCell ref="J55:J57"/>
    <mergeCell ref="M70:M71"/>
    <mergeCell ref="J84:M84"/>
    <mergeCell ref="J77:M77"/>
    <mergeCell ref="J82:M82"/>
    <mergeCell ref="J83:M83"/>
    <mergeCell ref="J86:M86"/>
    <mergeCell ref="J85:M85"/>
    <mergeCell ref="J79:M79"/>
    <mergeCell ref="J76:M76"/>
    <mergeCell ref="J70:J71"/>
    <mergeCell ref="J80:M80"/>
    <mergeCell ref="J81:M81"/>
    <mergeCell ref="A84:E84"/>
    <mergeCell ref="A79:E79"/>
    <mergeCell ref="J78:M78"/>
    <mergeCell ref="J89:M89"/>
    <mergeCell ref="J87:M87"/>
    <mergeCell ref="J88:M88"/>
    <mergeCell ref="A89:E89"/>
    <mergeCell ref="A83:E83"/>
    <mergeCell ref="A70:A71"/>
    <mergeCell ref="B70:B71"/>
    <mergeCell ref="C70:C71"/>
    <mergeCell ref="J52:J54"/>
    <mergeCell ref="K63:K64"/>
    <mergeCell ref="L63:L64"/>
    <mergeCell ref="L70:L71"/>
    <mergeCell ref="K52:K54"/>
    <mergeCell ref="A63:A64"/>
    <mergeCell ref="B63:B64"/>
  </mergeCells>
  <printOptions/>
  <pageMargins left="0.1968503937007874" right="0.1968503937007874" top="0.5118110236220472" bottom="0.1968503937007874" header="0" footer="0"/>
  <pageSetup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M37"/>
  <sheetViews>
    <sheetView zoomScale="115" zoomScaleNormal="115" zoomScalePageLayoutView="0" workbookViewId="0" topLeftCell="A1">
      <pane ySplit="8" topLeftCell="A9" activePane="bottomLeft" state="frozen"/>
      <selection pane="topLeft" activeCell="A1" sqref="A1"/>
      <selection pane="bottomLeft" activeCell="D12" sqref="D12:D13"/>
    </sheetView>
  </sheetViews>
  <sheetFormatPr defaultColWidth="9.140625" defaultRowHeight="12.75"/>
  <cols>
    <col min="1" max="1" width="3.28125" style="189" customWidth="1"/>
    <col min="2" max="2" width="3.57421875" style="189" customWidth="1"/>
    <col min="3" max="3" width="3.421875" style="189" customWidth="1"/>
    <col min="4" max="4" width="32.421875" style="190" customWidth="1"/>
    <col min="5" max="5" width="5.57421875" style="190" customWidth="1"/>
    <col min="6" max="6" width="13.28125" style="191" customWidth="1"/>
    <col min="7" max="7" width="12.28125" style="407" customWidth="1"/>
    <col min="8" max="9" width="11.421875" style="407" customWidth="1"/>
    <col min="10" max="10" width="25.421875" style="191" customWidth="1"/>
    <col min="11" max="12" width="4.57421875" style="407" customWidth="1"/>
    <col min="13" max="13" width="4.28125" style="407" customWidth="1"/>
    <col min="14" max="16384" width="9.140625" style="369" customWidth="1"/>
  </cols>
  <sheetData>
    <row r="1" spans="11:13" ht="21" customHeight="1">
      <c r="K1" s="1035" t="s">
        <v>766</v>
      </c>
      <c r="L1" s="1035"/>
      <c r="M1" s="1035"/>
    </row>
    <row r="2" spans="1:13" ht="37.5" customHeight="1">
      <c r="A2" s="880" t="s">
        <v>735</v>
      </c>
      <c r="B2" s="880"/>
      <c r="C2" s="880"/>
      <c r="D2" s="880"/>
      <c r="E2" s="880"/>
      <c r="F2" s="880"/>
      <c r="G2" s="880"/>
      <c r="H2" s="880"/>
      <c r="I2" s="880"/>
      <c r="J2" s="880"/>
      <c r="K2" s="880"/>
      <c r="L2" s="880"/>
      <c r="M2" s="880"/>
    </row>
    <row r="3" spans="1:13" ht="12.75" customHeight="1">
      <c r="A3" s="181"/>
      <c r="B3" s="181"/>
      <c r="C3" s="181"/>
      <c r="D3" s="182"/>
      <c r="E3" s="148"/>
      <c r="F3" s="183"/>
      <c r="G3" s="406"/>
      <c r="H3" s="406"/>
      <c r="I3" s="406"/>
      <c r="J3" s="183"/>
      <c r="K3" s="1047" t="s">
        <v>534</v>
      </c>
      <c r="L3" s="1047"/>
      <c r="M3" s="1047"/>
    </row>
    <row r="4" spans="1:13" s="370" customFormat="1" ht="27" customHeight="1">
      <c r="A4" s="696" t="s">
        <v>284</v>
      </c>
      <c r="B4" s="696" t="s">
        <v>285</v>
      </c>
      <c r="C4" s="696" t="s">
        <v>286</v>
      </c>
      <c r="D4" s="697" t="s">
        <v>287</v>
      </c>
      <c r="E4" s="812" t="s">
        <v>283</v>
      </c>
      <c r="F4" s="671" t="s">
        <v>790</v>
      </c>
      <c r="G4" s="671" t="s">
        <v>318</v>
      </c>
      <c r="H4" s="671" t="s">
        <v>535</v>
      </c>
      <c r="I4" s="671" t="s">
        <v>721</v>
      </c>
      <c r="J4" s="1014" t="s">
        <v>288</v>
      </c>
      <c r="K4" s="1014"/>
      <c r="L4" s="1014"/>
      <c r="M4" s="1014"/>
    </row>
    <row r="5" spans="1:13" s="370" customFormat="1" ht="16.5" customHeight="1">
      <c r="A5" s="696"/>
      <c r="B5" s="696"/>
      <c r="C5" s="696"/>
      <c r="D5" s="697"/>
      <c r="E5" s="813"/>
      <c r="F5" s="671"/>
      <c r="G5" s="671"/>
      <c r="H5" s="671"/>
      <c r="I5" s="671"/>
      <c r="J5" s="747" t="s">
        <v>289</v>
      </c>
      <c r="K5" s="906"/>
      <c r="L5" s="906"/>
      <c r="M5" s="907"/>
    </row>
    <row r="6" spans="1:13" s="370" customFormat="1" ht="15" customHeight="1">
      <c r="A6" s="696"/>
      <c r="B6" s="696"/>
      <c r="C6" s="696"/>
      <c r="D6" s="697"/>
      <c r="E6" s="813"/>
      <c r="F6" s="671"/>
      <c r="G6" s="671"/>
      <c r="H6" s="671"/>
      <c r="I6" s="671"/>
      <c r="J6" s="748"/>
      <c r="K6" s="699" t="s">
        <v>319</v>
      </c>
      <c r="L6" s="699" t="s">
        <v>540</v>
      </c>
      <c r="M6" s="699" t="s">
        <v>720</v>
      </c>
    </row>
    <row r="7" spans="1:13" s="370" customFormat="1" ht="12.75" customHeight="1">
      <c r="A7" s="696"/>
      <c r="B7" s="696"/>
      <c r="C7" s="696"/>
      <c r="D7" s="697"/>
      <c r="E7" s="813"/>
      <c r="F7" s="671"/>
      <c r="G7" s="671"/>
      <c r="H7" s="671"/>
      <c r="I7" s="671"/>
      <c r="J7" s="748"/>
      <c r="K7" s="699"/>
      <c r="L7" s="699"/>
      <c r="M7" s="699"/>
    </row>
    <row r="8" spans="1:13" s="370" customFormat="1" ht="45" customHeight="1">
      <c r="A8" s="696"/>
      <c r="B8" s="696"/>
      <c r="C8" s="696"/>
      <c r="D8" s="697"/>
      <c r="E8" s="814"/>
      <c r="F8" s="671"/>
      <c r="G8" s="671"/>
      <c r="H8" s="671"/>
      <c r="I8" s="671"/>
      <c r="J8" s="749"/>
      <c r="K8" s="699"/>
      <c r="L8" s="699"/>
      <c r="M8" s="699"/>
    </row>
    <row r="9" spans="1:13" s="370" customFormat="1" ht="26.25" customHeight="1">
      <c r="A9" s="703" t="s">
        <v>668</v>
      </c>
      <c r="B9" s="704"/>
      <c r="C9" s="704"/>
      <c r="D9" s="704"/>
      <c r="E9" s="704"/>
      <c r="F9" s="704"/>
      <c r="G9" s="704"/>
      <c r="H9" s="704"/>
      <c r="I9" s="704"/>
      <c r="J9" s="704"/>
      <c r="K9" s="704"/>
      <c r="L9" s="704"/>
      <c r="M9" s="705"/>
    </row>
    <row r="10" spans="1:13" s="371" customFormat="1" ht="14.25" customHeight="1">
      <c r="A10" s="184" t="s">
        <v>301</v>
      </c>
      <c r="B10" s="1036" t="s">
        <v>436</v>
      </c>
      <c r="C10" s="1036"/>
      <c r="D10" s="1036"/>
      <c r="E10" s="1036"/>
      <c r="F10" s="1036"/>
      <c r="G10" s="1036"/>
      <c r="H10" s="1036"/>
      <c r="I10" s="1036"/>
      <c r="J10" s="1036"/>
      <c r="K10" s="1036"/>
      <c r="L10" s="1036"/>
      <c r="M10" s="1036"/>
    </row>
    <row r="11" spans="1:13" s="371" customFormat="1" ht="14.25" customHeight="1">
      <c r="A11" s="184" t="s">
        <v>301</v>
      </c>
      <c r="B11" s="185" t="s">
        <v>301</v>
      </c>
      <c r="C11" s="1036" t="s">
        <v>206</v>
      </c>
      <c r="D11" s="1036"/>
      <c r="E11" s="1036"/>
      <c r="F11" s="1036"/>
      <c r="G11" s="1036"/>
      <c r="H11" s="1036"/>
      <c r="I11" s="1036"/>
      <c r="J11" s="1036"/>
      <c r="K11" s="1036"/>
      <c r="L11" s="1036"/>
      <c r="M11" s="1036"/>
    </row>
    <row r="12" spans="1:13" s="324" customFormat="1" ht="32.25" customHeight="1">
      <c r="A12" s="1040" t="s">
        <v>301</v>
      </c>
      <c r="B12" s="1040" t="s">
        <v>301</v>
      </c>
      <c r="C12" s="771" t="s">
        <v>301</v>
      </c>
      <c r="D12" s="751" t="s">
        <v>374</v>
      </c>
      <c r="E12" s="175" t="s">
        <v>2</v>
      </c>
      <c r="F12" s="229">
        <v>20</v>
      </c>
      <c r="G12" s="229">
        <v>22</v>
      </c>
      <c r="H12" s="229">
        <v>22</v>
      </c>
      <c r="I12" s="229">
        <v>24</v>
      </c>
      <c r="J12" s="668" t="s">
        <v>437</v>
      </c>
      <c r="K12" s="726">
        <v>790</v>
      </c>
      <c r="L12" s="726">
        <v>790</v>
      </c>
      <c r="M12" s="726">
        <v>790</v>
      </c>
    </row>
    <row r="13" spans="1:13" s="324" customFormat="1" ht="28.5" customHeight="1">
      <c r="A13" s="1041"/>
      <c r="B13" s="1041"/>
      <c r="C13" s="771"/>
      <c r="D13" s="751"/>
      <c r="E13" s="175" t="s">
        <v>15</v>
      </c>
      <c r="F13" s="229">
        <v>34</v>
      </c>
      <c r="G13" s="229">
        <v>34</v>
      </c>
      <c r="H13" s="229">
        <v>34</v>
      </c>
      <c r="I13" s="229">
        <v>34</v>
      </c>
      <c r="J13" s="695"/>
      <c r="K13" s="728"/>
      <c r="L13" s="728"/>
      <c r="M13" s="728"/>
    </row>
    <row r="14" spans="1:13" s="324" customFormat="1" ht="54.75" customHeight="1">
      <c r="A14" s="175" t="s">
        <v>301</v>
      </c>
      <c r="B14" s="186" t="s">
        <v>301</v>
      </c>
      <c r="C14" s="79" t="s">
        <v>302</v>
      </c>
      <c r="D14" s="70" t="s">
        <v>358</v>
      </c>
      <c r="E14" s="175" t="s">
        <v>154</v>
      </c>
      <c r="F14" s="491">
        <v>90.6</v>
      </c>
      <c r="G14" s="494">
        <v>140</v>
      </c>
      <c r="H14" s="495">
        <v>140</v>
      </c>
      <c r="I14" s="495">
        <v>140</v>
      </c>
      <c r="J14" s="64" t="s">
        <v>932</v>
      </c>
      <c r="K14" s="428">
        <v>12</v>
      </c>
      <c r="L14" s="428">
        <v>12</v>
      </c>
      <c r="M14" s="428">
        <v>12</v>
      </c>
    </row>
    <row r="15" spans="1:13" s="324" customFormat="1" ht="39" customHeight="1">
      <c r="A15" s="175" t="s">
        <v>301</v>
      </c>
      <c r="B15" s="186" t="s">
        <v>301</v>
      </c>
      <c r="C15" s="79" t="s">
        <v>303</v>
      </c>
      <c r="D15" s="70" t="s">
        <v>546</v>
      </c>
      <c r="E15" s="175" t="s">
        <v>2</v>
      </c>
      <c r="F15" s="229">
        <v>1</v>
      </c>
      <c r="G15" s="229">
        <v>1</v>
      </c>
      <c r="H15" s="448">
        <v>1</v>
      </c>
      <c r="I15" s="448">
        <v>1</v>
      </c>
      <c r="J15" s="64" t="s">
        <v>817</v>
      </c>
      <c r="K15" s="431">
        <v>3</v>
      </c>
      <c r="L15" s="431">
        <v>3</v>
      </c>
      <c r="M15" s="431">
        <v>3</v>
      </c>
    </row>
    <row r="16" spans="1:13" s="371" customFormat="1" ht="17.25" customHeight="1">
      <c r="A16" s="187" t="s">
        <v>301</v>
      </c>
      <c r="B16" s="188" t="s">
        <v>301</v>
      </c>
      <c r="C16" s="1042" t="s">
        <v>290</v>
      </c>
      <c r="D16" s="1042"/>
      <c r="E16" s="1042"/>
      <c r="F16" s="230">
        <f>SUM(F12:F15)</f>
        <v>145.6</v>
      </c>
      <c r="G16" s="230">
        <f>SUM(G12:G15)</f>
        <v>197</v>
      </c>
      <c r="H16" s="230">
        <f>SUM(H12:H15)</f>
        <v>197</v>
      </c>
      <c r="I16" s="230">
        <f>SUM(I12:I15)</f>
        <v>199</v>
      </c>
      <c r="J16" s="160"/>
      <c r="K16" s="408"/>
      <c r="L16" s="408"/>
      <c r="M16" s="408"/>
    </row>
    <row r="17" spans="1:13" s="371" customFormat="1" ht="15.75" customHeight="1">
      <c r="A17" s="187" t="s">
        <v>301</v>
      </c>
      <c r="B17" s="1032" t="s">
        <v>291</v>
      </c>
      <c r="C17" s="1033"/>
      <c r="D17" s="1033"/>
      <c r="E17" s="1034"/>
      <c r="F17" s="231">
        <f>+F16</f>
        <v>145.6</v>
      </c>
      <c r="G17" s="231">
        <f>+G16</f>
        <v>197</v>
      </c>
      <c r="H17" s="231">
        <f>+H16</f>
        <v>197</v>
      </c>
      <c r="I17" s="231">
        <f>+I16</f>
        <v>199</v>
      </c>
      <c r="J17" s="160"/>
      <c r="K17" s="408"/>
      <c r="L17" s="408"/>
      <c r="M17" s="408"/>
    </row>
    <row r="18" spans="1:13" s="371" customFormat="1" ht="14.25" customHeight="1">
      <c r="A18" s="184" t="s">
        <v>302</v>
      </c>
      <c r="B18" s="1036" t="s">
        <v>119</v>
      </c>
      <c r="C18" s="1036"/>
      <c r="D18" s="1036"/>
      <c r="E18" s="1036"/>
      <c r="F18" s="1036"/>
      <c r="G18" s="1036"/>
      <c r="H18" s="1036"/>
      <c r="I18" s="1036"/>
      <c r="J18" s="1036"/>
      <c r="K18" s="1036"/>
      <c r="L18" s="1036"/>
      <c r="M18" s="1036"/>
    </row>
    <row r="19" spans="1:13" s="371" customFormat="1" ht="15.75" customHeight="1">
      <c r="A19" s="184" t="s">
        <v>302</v>
      </c>
      <c r="B19" s="185" t="s">
        <v>301</v>
      </c>
      <c r="C19" s="1036" t="s">
        <v>118</v>
      </c>
      <c r="D19" s="1036"/>
      <c r="E19" s="1036"/>
      <c r="F19" s="1036"/>
      <c r="G19" s="1036"/>
      <c r="H19" s="1036"/>
      <c r="I19" s="1036"/>
      <c r="J19" s="1036"/>
      <c r="K19" s="1036"/>
      <c r="L19" s="1036"/>
      <c r="M19" s="1036"/>
    </row>
    <row r="20" spans="1:13" s="371" customFormat="1" ht="46.5" customHeight="1">
      <c r="A20" s="61" t="s">
        <v>302</v>
      </c>
      <c r="B20" s="61" t="s">
        <v>301</v>
      </c>
      <c r="C20" s="171" t="s">
        <v>301</v>
      </c>
      <c r="D20" s="61" t="s">
        <v>122</v>
      </c>
      <c r="E20" s="61" t="s">
        <v>15</v>
      </c>
      <c r="F20" s="229">
        <v>20</v>
      </c>
      <c r="G20" s="229">
        <v>20</v>
      </c>
      <c r="H20" s="229">
        <v>20</v>
      </c>
      <c r="I20" s="229">
        <v>20</v>
      </c>
      <c r="J20" s="450" t="s">
        <v>573</v>
      </c>
      <c r="K20" s="449">
        <v>2</v>
      </c>
      <c r="L20" s="449">
        <v>3</v>
      </c>
      <c r="M20" s="449">
        <v>4</v>
      </c>
    </row>
    <row r="21" spans="1:13" s="371" customFormat="1" ht="17.25" customHeight="1">
      <c r="A21" s="44" t="s">
        <v>303</v>
      </c>
      <c r="B21" s="44" t="s">
        <v>301</v>
      </c>
      <c r="C21" s="1037" t="s">
        <v>290</v>
      </c>
      <c r="D21" s="1038"/>
      <c r="E21" s="1039"/>
      <c r="F21" s="232">
        <f>SUM(F20:F20)</f>
        <v>20</v>
      </c>
      <c r="G21" s="232">
        <f>SUM(G20:G20)</f>
        <v>20</v>
      </c>
      <c r="H21" s="232">
        <f>SUM(H20:H20)</f>
        <v>20</v>
      </c>
      <c r="I21" s="232">
        <f>SUM(I20:I20)</f>
        <v>20</v>
      </c>
      <c r="J21" s="450"/>
      <c r="K21" s="450"/>
      <c r="L21" s="450"/>
      <c r="M21" s="450"/>
    </row>
    <row r="22" spans="1:13" s="151" customFormat="1" ht="15.75" customHeight="1">
      <c r="A22" s="126" t="s">
        <v>303</v>
      </c>
      <c r="B22" s="1044" t="s">
        <v>291</v>
      </c>
      <c r="C22" s="1045"/>
      <c r="D22" s="1045"/>
      <c r="E22" s="1046"/>
      <c r="F22" s="233">
        <f>+F21</f>
        <v>20</v>
      </c>
      <c r="G22" s="233">
        <f>+G21</f>
        <v>20</v>
      </c>
      <c r="H22" s="233">
        <f>+H21</f>
        <v>20</v>
      </c>
      <c r="I22" s="233">
        <f>+I21</f>
        <v>20</v>
      </c>
      <c r="J22" s="452"/>
      <c r="K22" s="452"/>
      <c r="L22" s="452"/>
      <c r="M22" s="452"/>
    </row>
    <row r="23" spans="1:13" ht="17.25" customHeight="1">
      <c r="A23" s="683" t="s">
        <v>292</v>
      </c>
      <c r="B23" s="683"/>
      <c r="C23" s="683"/>
      <c r="D23" s="683"/>
      <c r="E23" s="683"/>
      <c r="F23" s="364">
        <f>+F22+F17</f>
        <v>165.6</v>
      </c>
      <c r="G23" s="364">
        <f>+G22+G17</f>
        <v>217</v>
      </c>
      <c r="H23" s="364">
        <f>+H22+H17</f>
        <v>217</v>
      </c>
      <c r="I23" s="364">
        <f>+I22+I17</f>
        <v>219</v>
      </c>
      <c r="J23" s="1043"/>
      <c r="K23" s="825"/>
      <c r="L23" s="825"/>
      <c r="M23" s="825"/>
    </row>
    <row r="24" spans="1:13" ht="12.75">
      <c r="A24" s="734" t="s">
        <v>320</v>
      </c>
      <c r="B24" s="735"/>
      <c r="C24" s="735"/>
      <c r="D24" s="735"/>
      <c r="E24" s="736"/>
      <c r="F24" s="224"/>
      <c r="G24" s="224"/>
      <c r="H24" s="224"/>
      <c r="I24" s="224"/>
      <c r="J24" s="65"/>
      <c r="K24" s="129"/>
      <c r="L24" s="129"/>
      <c r="M24" s="129"/>
    </row>
    <row r="25" spans="1:13" ht="16.5" customHeight="1">
      <c r="A25" s="680" t="s">
        <v>21</v>
      </c>
      <c r="B25" s="681"/>
      <c r="C25" s="681"/>
      <c r="D25" s="681"/>
      <c r="E25" s="682"/>
      <c r="F25" s="336">
        <f>SUM(F26:F31)</f>
        <v>21</v>
      </c>
      <c r="G25" s="336">
        <f>SUM(G26:G31)</f>
        <v>23</v>
      </c>
      <c r="H25" s="336">
        <f>SUM(H26:H31)</f>
        <v>23</v>
      </c>
      <c r="I25" s="336">
        <f>SUM(I26:I31)</f>
        <v>25</v>
      </c>
      <c r="J25" s="99"/>
      <c r="K25" s="130"/>
      <c r="L25" s="130"/>
      <c r="M25" s="130"/>
    </row>
    <row r="26" spans="1:13" ht="12.75">
      <c r="A26" s="987" t="s">
        <v>228</v>
      </c>
      <c r="B26" s="988"/>
      <c r="C26" s="988"/>
      <c r="D26" s="988"/>
      <c r="E26" s="989"/>
      <c r="F26" s="227">
        <f>+F12+F15</f>
        <v>21</v>
      </c>
      <c r="G26" s="227">
        <f>+G12+G15</f>
        <v>23</v>
      </c>
      <c r="H26" s="227">
        <f>+H12+H15</f>
        <v>23</v>
      </c>
      <c r="I26" s="227">
        <f>+I12+I15</f>
        <v>25</v>
      </c>
      <c r="J26" s="99"/>
      <c r="K26" s="130"/>
      <c r="L26" s="130"/>
      <c r="M26" s="130"/>
    </row>
    <row r="27" spans="1:13" ht="12.75">
      <c r="A27" s="987" t="s">
        <v>376</v>
      </c>
      <c r="B27" s="988"/>
      <c r="C27" s="988"/>
      <c r="D27" s="988"/>
      <c r="E27" s="989"/>
      <c r="F27" s="226"/>
      <c r="G27" s="226"/>
      <c r="H27" s="226"/>
      <c r="I27" s="226"/>
      <c r="J27" s="99"/>
      <c r="K27" s="129"/>
      <c r="L27" s="129"/>
      <c r="M27" s="129"/>
    </row>
    <row r="28" spans="1:13" ht="12.75">
      <c r="A28" s="987" t="s">
        <v>229</v>
      </c>
      <c r="B28" s="988"/>
      <c r="C28" s="988"/>
      <c r="D28" s="988"/>
      <c r="E28" s="989"/>
      <c r="F28" s="226"/>
      <c r="G28" s="226"/>
      <c r="H28" s="226"/>
      <c r="I28" s="226"/>
      <c r="J28" s="99"/>
      <c r="K28" s="129"/>
      <c r="L28" s="129"/>
      <c r="M28" s="129"/>
    </row>
    <row r="29" spans="1:13" ht="12.75">
      <c r="A29" s="987" t="s">
        <v>230</v>
      </c>
      <c r="B29" s="988"/>
      <c r="C29" s="988"/>
      <c r="D29" s="988"/>
      <c r="E29" s="989"/>
      <c r="F29" s="226"/>
      <c r="G29" s="226"/>
      <c r="H29" s="226"/>
      <c r="I29" s="226"/>
      <c r="J29" s="99"/>
      <c r="K29" s="129"/>
      <c r="L29" s="129"/>
      <c r="M29" s="129"/>
    </row>
    <row r="30" spans="1:13" ht="12.75">
      <c r="A30" s="987" t="s">
        <v>233</v>
      </c>
      <c r="B30" s="988"/>
      <c r="C30" s="988"/>
      <c r="D30" s="988"/>
      <c r="E30" s="989"/>
      <c r="F30" s="226"/>
      <c r="G30" s="226"/>
      <c r="H30" s="226"/>
      <c r="I30" s="226"/>
      <c r="J30" s="99"/>
      <c r="K30" s="129"/>
      <c r="L30" s="129"/>
      <c r="M30" s="129"/>
    </row>
    <row r="31" spans="1:13" ht="12.75">
      <c r="A31" s="987" t="s">
        <v>234</v>
      </c>
      <c r="B31" s="988"/>
      <c r="C31" s="988"/>
      <c r="D31" s="988"/>
      <c r="E31" s="989"/>
      <c r="F31" s="226"/>
      <c r="G31" s="226"/>
      <c r="H31" s="226"/>
      <c r="I31" s="226"/>
      <c r="J31" s="99"/>
      <c r="K31" s="129"/>
      <c r="L31" s="129"/>
      <c r="M31" s="129"/>
    </row>
    <row r="32" spans="1:13" ht="16.5" customHeight="1">
      <c r="A32" s="991" t="s">
        <v>20</v>
      </c>
      <c r="B32" s="992"/>
      <c r="C32" s="992"/>
      <c r="D32" s="992"/>
      <c r="E32" s="993"/>
      <c r="F32" s="336">
        <f>SUM(F33:F36)</f>
        <v>144.6</v>
      </c>
      <c r="G32" s="336">
        <f>SUM(G33:G36)</f>
        <v>194</v>
      </c>
      <c r="H32" s="336">
        <f>SUM(H33:H36)</f>
        <v>194</v>
      </c>
      <c r="I32" s="336">
        <f>SUM(I33:I36)</f>
        <v>194</v>
      </c>
      <c r="J32" s="99"/>
      <c r="K32" s="129"/>
      <c r="L32" s="129"/>
      <c r="M32" s="129"/>
    </row>
    <row r="33" spans="1:13" ht="12.75">
      <c r="A33" s="987" t="s">
        <v>231</v>
      </c>
      <c r="B33" s="988"/>
      <c r="C33" s="988"/>
      <c r="D33" s="988"/>
      <c r="E33" s="989"/>
      <c r="F33" s="226"/>
      <c r="G33" s="226"/>
      <c r="H33" s="226"/>
      <c r="I33" s="226"/>
      <c r="J33" s="99"/>
      <c r="K33" s="129"/>
      <c r="L33" s="129"/>
      <c r="M33" s="129"/>
    </row>
    <row r="34" spans="1:13" ht="12.75">
      <c r="A34" s="987" t="s">
        <v>232</v>
      </c>
      <c r="B34" s="988"/>
      <c r="C34" s="988"/>
      <c r="D34" s="988"/>
      <c r="E34" s="989"/>
      <c r="F34" s="226"/>
      <c r="G34" s="226"/>
      <c r="H34" s="226"/>
      <c r="I34" s="226"/>
      <c r="J34" s="99"/>
      <c r="K34" s="129"/>
      <c r="L34" s="129"/>
      <c r="M34" s="129"/>
    </row>
    <row r="35" spans="1:13" ht="12.75">
      <c r="A35" s="987" t="s">
        <v>235</v>
      </c>
      <c r="B35" s="988"/>
      <c r="C35" s="988"/>
      <c r="D35" s="988"/>
      <c r="E35" s="989"/>
      <c r="F35" s="226">
        <f>+F20+F13</f>
        <v>54</v>
      </c>
      <c r="G35" s="226">
        <f>+G20+G13</f>
        <v>54</v>
      </c>
      <c r="H35" s="226">
        <f>+H20+H13</f>
        <v>54</v>
      </c>
      <c r="I35" s="226">
        <f>+I20+I13</f>
        <v>54</v>
      </c>
      <c r="J35" s="99"/>
      <c r="K35" s="129"/>
      <c r="L35" s="129"/>
      <c r="M35" s="129"/>
    </row>
    <row r="36" spans="1:13" ht="12.75">
      <c r="A36" s="987" t="s">
        <v>236</v>
      </c>
      <c r="B36" s="988"/>
      <c r="C36" s="988"/>
      <c r="D36" s="988"/>
      <c r="E36" s="989"/>
      <c r="F36" s="226">
        <f>+F14</f>
        <v>90.6</v>
      </c>
      <c r="G36" s="226">
        <f>+G14</f>
        <v>140</v>
      </c>
      <c r="H36" s="226">
        <f>+H14</f>
        <v>140</v>
      </c>
      <c r="I36" s="226">
        <f>+I14</f>
        <v>140</v>
      </c>
      <c r="J36" s="99"/>
      <c r="K36" s="129"/>
      <c r="L36" s="129"/>
      <c r="M36" s="129"/>
    </row>
    <row r="37" spans="1:13" ht="12.75" customHeight="1">
      <c r="A37" s="772"/>
      <c r="B37" s="772"/>
      <c r="C37" s="772"/>
      <c r="D37" s="772"/>
      <c r="E37" s="772"/>
      <c r="F37" s="639"/>
      <c r="G37" s="639"/>
      <c r="H37" s="216"/>
      <c r="I37" s="216"/>
      <c r="J37" s="216"/>
      <c r="K37" s="216"/>
      <c r="L37" s="216"/>
      <c r="M37" s="216"/>
    </row>
  </sheetData>
  <sheetProtection/>
  <mergeCells count="51">
    <mergeCell ref="A37:G37"/>
    <mergeCell ref="A26:E26"/>
    <mergeCell ref="C11:M11"/>
    <mergeCell ref="C4:C8"/>
    <mergeCell ref="I4:I8"/>
    <mergeCell ref="K6:K8"/>
    <mergeCell ref="J4:M4"/>
    <mergeCell ref="K5:M5"/>
    <mergeCell ref="A4:A8"/>
    <mergeCell ref="A36:E36"/>
    <mergeCell ref="K3:M3"/>
    <mergeCell ref="A31:E31"/>
    <mergeCell ref="G4:G8"/>
    <mergeCell ref="F4:F8"/>
    <mergeCell ref="E4:E8"/>
    <mergeCell ref="D4:D8"/>
    <mergeCell ref="L12:L13"/>
    <mergeCell ref="J23:M23"/>
    <mergeCell ref="A34:E34"/>
    <mergeCell ref="A28:E28"/>
    <mergeCell ref="B22:E22"/>
    <mergeCell ref="A12:A13"/>
    <mergeCell ref="A32:E32"/>
    <mergeCell ref="A29:E29"/>
    <mergeCell ref="A24:E24"/>
    <mergeCell ref="B12:B13"/>
    <mergeCell ref="J5:J8"/>
    <mergeCell ref="A33:E33"/>
    <mergeCell ref="C16:E16"/>
    <mergeCell ref="A35:E35"/>
    <mergeCell ref="K12:K13"/>
    <mergeCell ref="L6:L8"/>
    <mergeCell ref="A27:E27"/>
    <mergeCell ref="A23:E23"/>
    <mergeCell ref="D12:D13"/>
    <mergeCell ref="C12:C13"/>
    <mergeCell ref="A30:E30"/>
    <mergeCell ref="C21:E21"/>
    <mergeCell ref="C19:M19"/>
    <mergeCell ref="B18:M18"/>
    <mergeCell ref="A25:E25"/>
    <mergeCell ref="B4:B8"/>
    <mergeCell ref="B17:E17"/>
    <mergeCell ref="K1:M1"/>
    <mergeCell ref="A2:M2"/>
    <mergeCell ref="H4:H8"/>
    <mergeCell ref="M6:M8"/>
    <mergeCell ref="J12:J13"/>
    <mergeCell ref="B10:M10"/>
    <mergeCell ref="A9:M9"/>
    <mergeCell ref="M12:M13"/>
  </mergeCells>
  <printOptions/>
  <pageMargins left="0.1968503937007874" right="0.1968503937007874" top="0.5905511811023623" bottom="0.1968503937007874" header="0" footer="0"/>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Q83"/>
  <sheetViews>
    <sheetView zoomScale="115" zoomScaleNormal="115" zoomScalePageLayoutView="0" workbookViewId="0" topLeftCell="A1">
      <pane ySplit="8" topLeftCell="A9" activePane="bottomLeft" state="frozen"/>
      <selection pane="topLeft" activeCell="A1" sqref="A1"/>
      <selection pane="bottomLeft" activeCell="O9" sqref="O9"/>
    </sheetView>
  </sheetViews>
  <sheetFormatPr defaultColWidth="9.140625" defaultRowHeight="12.75"/>
  <cols>
    <col min="1" max="1" width="3.140625" style="152" customWidth="1"/>
    <col min="2" max="2" width="4.140625" style="152" customWidth="1"/>
    <col min="3" max="3" width="3.421875" style="152" customWidth="1"/>
    <col min="4" max="4" width="32.421875" style="12" customWidth="1"/>
    <col min="5" max="5" width="7.140625" style="62" customWidth="1"/>
    <col min="6" max="6" width="12.28125" style="337" customWidth="1"/>
    <col min="7" max="9" width="12.57421875" style="337" customWidth="1"/>
    <col min="10" max="10" width="26.00390625" style="62" customWidth="1"/>
    <col min="11" max="11" width="6.28125" style="409" customWidth="1"/>
    <col min="12" max="12" width="5.28125" style="409" customWidth="1"/>
    <col min="13" max="13" width="5.00390625" style="409" customWidth="1"/>
    <col min="14" max="16384" width="9.140625" style="12" customWidth="1"/>
  </cols>
  <sheetData>
    <row r="1" spans="6:13" ht="18" customHeight="1">
      <c r="F1" s="55"/>
      <c r="G1" s="55"/>
      <c r="H1" s="55"/>
      <c r="I1" s="55"/>
      <c r="K1" s="1048" t="s">
        <v>767</v>
      </c>
      <c r="L1" s="1048"/>
      <c r="M1" s="1048"/>
    </row>
    <row r="2" spans="1:13" ht="26.25" customHeight="1">
      <c r="A2" s="1079" t="s">
        <v>736</v>
      </c>
      <c r="B2" s="1079"/>
      <c r="C2" s="1079"/>
      <c r="D2" s="1079"/>
      <c r="E2" s="1079"/>
      <c r="F2" s="1079"/>
      <c r="G2" s="1079"/>
      <c r="H2" s="1079"/>
      <c r="I2" s="1079"/>
      <c r="J2" s="1079"/>
      <c r="K2" s="1079"/>
      <c r="L2" s="1079"/>
      <c r="M2" s="1079"/>
    </row>
    <row r="3" spans="1:13" ht="12.75">
      <c r="A3" s="192"/>
      <c r="B3" s="192"/>
      <c r="C3" s="192"/>
      <c r="D3" s="193"/>
      <c r="E3" s="194"/>
      <c r="F3" s="195"/>
      <c r="G3" s="195"/>
      <c r="H3" s="195"/>
      <c r="I3" s="195"/>
      <c r="J3" s="194"/>
      <c r="K3" s="1084" t="s">
        <v>534</v>
      </c>
      <c r="L3" s="1084"/>
      <c r="M3" s="1084"/>
    </row>
    <row r="4" spans="1:13" ht="17.25" customHeight="1">
      <c r="A4" s="1071" t="s">
        <v>284</v>
      </c>
      <c r="B4" s="1071" t="s">
        <v>285</v>
      </c>
      <c r="C4" s="1071" t="s">
        <v>286</v>
      </c>
      <c r="D4" s="697" t="s">
        <v>287</v>
      </c>
      <c r="E4" s="812" t="s">
        <v>283</v>
      </c>
      <c r="F4" s="671" t="s">
        <v>816</v>
      </c>
      <c r="G4" s="671" t="s">
        <v>318</v>
      </c>
      <c r="H4" s="671" t="s">
        <v>535</v>
      </c>
      <c r="I4" s="671" t="s">
        <v>721</v>
      </c>
      <c r="J4" s="1014" t="s">
        <v>288</v>
      </c>
      <c r="K4" s="1014"/>
      <c r="L4" s="1014"/>
      <c r="M4" s="1014"/>
    </row>
    <row r="5" spans="1:13" ht="12.75" customHeight="1">
      <c r="A5" s="1071"/>
      <c r="B5" s="1071"/>
      <c r="C5" s="1071"/>
      <c r="D5" s="697"/>
      <c r="E5" s="813"/>
      <c r="F5" s="671"/>
      <c r="G5" s="671"/>
      <c r="H5" s="671"/>
      <c r="I5" s="671"/>
      <c r="J5" s="747" t="s">
        <v>289</v>
      </c>
      <c r="K5" s="906"/>
      <c r="L5" s="906"/>
      <c r="M5" s="907"/>
    </row>
    <row r="6" spans="1:13" ht="12.75" customHeight="1">
      <c r="A6" s="1071"/>
      <c r="B6" s="1071"/>
      <c r="C6" s="1071"/>
      <c r="D6" s="697"/>
      <c r="E6" s="813"/>
      <c r="F6" s="671"/>
      <c r="G6" s="671"/>
      <c r="H6" s="671"/>
      <c r="I6" s="671"/>
      <c r="J6" s="748"/>
      <c r="K6" s="699" t="s">
        <v>319</v>
      </c>
      <c r="L6" s="699" t="s">
        <v>540</v>
      </c>
      <c r="M6" s="699" t="s">
        <v>720</v>
      </c>
    </row>
    <row r="7" spans="1:13" ht="30" customHeight="1">
      <c r="A7" s="1071"/>
      <c r="B7" s="1071"/>
      <c r="C7" s="1071"/>
      <c r="D7" s="697"/>
      <c r="E7" s="813"/>
      <c r="F7" s="671"/>
      <c r="G7" s="671"/>
      <c r="H7" s="671"/>
      <c r="I7" s="671"/>
      <c r="J7" s="748"/>
      <c r="K7" s="699"/>
      <c r="L7" s="699"/>
      <c r="M7" s="699"/>
    </row>
    <row r="8" spans="1:13" ht="36" customHeight="1">
      <c r="A8" s="1071"/>
      <c r="B8" s="1071"/>
      <c r="C8" s="1071"/>
      <c r="D8" s="697"/>
      <c r="E8" s="814"/>
      <c r="F8" s="671"/>
      <c r="G8" s="671"/>
      <c r="H8" s="671"/>
      <c r="I8" s="671"/>
      <c r="J8" s="749"/>
      <c r="K8" s="699"/>
      <c r="L8" s="699"/>
      <c r="M8" s="699"/>
    </row>
    <row r="9" spans="1:13" ht="27" customHeight="1">
      <c r="A9" s="703" t="s">
        <v>669</v>
      </c>
      <c r="B9" s="704"/>
      <c r="C9" s="704"/>
      <c r="D9" s="704"/>
      <c r="E9" s="704"/>
      <c r="F9" s="704"/>
      <c r="G9" s="704"/>
      <c r="H9" s="704"/>
      <c r="I9" s="704"/>
      <c r="J9" s="704"/>
      <c r="K9" s="704"/>
      <c r="L9" s="704"/>
      <c r="M9" s="705"/>
    </row>
    <row r="10" spans="1:13" ht="15" customHeight="1">
      <c r="A10" s="197" t="s">
        <v>301</v>
      </c>
      <c r="B10" s="1054" t="s">
        <v>178</v>
      </c>
      <c r="C10" s="1054"/>
      <c r="D10" s="1054"/>
      <c r="E10" s="1054"/>
      <c r="F10" s="1054"/>
      <c r="G10" s="1054"/>
      <c r="H10" s="1054"/>
      <c r="I10" s="1054"/>
      <c r="J10" s="1054"/>
      <c r="K10" s="1054"/>
      <c r="L10" s="1054"/>
      <c r="M10" s="1054"/>
    </row>
    <row r="11" spans="1:13" ht="18" customHeight="1">
      <c r="A11" s="197" t="s">
        <v>301</v>
      </c>
      <c r="B11" s="197" t="s">
        <v>301</v>
      </c>
      <c r="C11" s="1054" t="s">
        <v>639</v>
      </c>
      <c r="D11" s="1054"/>
      <c r="E11" s="1054"/>
      <c r="F11" s="1054"/>
      <c r="G11" s="1054"/>
      <c r="H11" s="1054"/>
      <c r="I11" s="1054"/>
      <c r="J11" s="1054"/>
      <c r="K11" s="1054"/>
      <c r="L11" s="1054"/>
      <c r="M11" s="1054"/>
    </row>
    <row r="12" spans="1:17" ht="30.75" customHeight="1">
      <c r="A12" s="1074" t="s">
        <v>301</v>
      </c>
      <c r="B12" s="1074" t="s">
        <v>301</v>
      </c>
      <c r="C12" s="1074" t="s">
        <v>301</v>
      </c>
      <c r="D12" s="1072" t="s">
        <v>155</v>
      </c>
      <c r="E12" s="1091" t="s">
        <v>2</v>
      </c>
      <c r="F12" s="1088">
        <v>1732</v>
      </c>
      <c r="G12" s="1081">
        <v>2123.8</v>
      </c>
      <c r="H12" s="454">
        <v>2425</v>
      </c>
      <c r="I12" s="454">
        <v>2575</v>
      </c>
      <c r="J12" s="198" t="s">
        <v>179</v>
      </c>
      <c r="K12" s="199">
        <v>300</v>
      </c>
      <c r="L12" s="199">
        <v>300</v>
      </c>
      <c r="M12" s="199">
        <v>300</v>
      </c>
      <c r="N12" s="470"/>
      <c r="O12" s="470"/>
      <c r="P12" s="470"/>
      <c r="Q12" s="470"/>
    </row>
    <row r="13" spans="1:13" ht="32.25" customHeight="1">
      <c r="A13" s="1075"/>
      <c r="B13" s="1075"/>
      <c r="C13" s="1075"/>
      <c r="D13" s="1073"/>
      <c r="E13" s="1093"/>
      <c r="F13" s="1089"/>
      <c r="G13" s="1082"/>
      <c r="H13" s="455"/>
      <c r="I13" s="455"/>
      <c r="J13" s="200" t="s">
        <v>495</v>
      </c>
      <c r="K13" s="199">
        <v>66</v>
      </c>
      <c r="L13" s="199">
        <v>67</v>
      </c>
      <c r="M13" s="199">
        <v>67</v>
      </c>
    </row>
    <row r="14" spans="1:13" ht="43.5" customHeight="1">
      <c r="A14" s="1075"/>
      <c r="B14" s="1075"/>
      <c r="C14" s="1075"/>
      <c r="D14" s="1073"/>
      <c r="E14" s="1092"/>
      <c r="F14" s="1090"/>
      <c r="G14" s="1083"/>
      <c r="H14" s="456"/>
      <c r="I14" s="456"/>
      <c r="J14" s="200" t="s">
        <v>496</v>
      </c>
      <c r="K14" s="199">
        <v>20</v>
      </c>
      <c r="L14" s="199">
        <v>20</v>
      </c>
      <c r="M14" s="199">
        <v>20</v>
      </c>
    </row>
    <row r="15" spans="1:13" ht="35.25" customHeight="1">
      <c r="A15" s="1076"/>
      <c r="B15" s="1076"/>
      <c r="C15" s="1076"/>
      <c r="D15" s="1080"/>
      <c r="E15" s="198" t="s">
        <v>23</v>
      </c>
      <c r="F15" s="251">
        <v>27.1</v>
      </c>
      <c r="G15" s="251">
        <v>18.3</v>
      </c>
      <c r="H15" s="251">
        <v>19</v>
      </c>
      <c r="I15" s="251">
        <v>19</v>
      </c>
      <c r="J15" s="198" t="s">
        <v>180</v>
      </c>
      <c r="K15" s="199">
        <v>100</v>
      </c>
      <c r="L15" s="199">
        <v>100</v>
      </c>
      <c r="M15" s="199">
        <v>100</v>
      </c>
    </row>
    <row r="16" spans="1:13" ht="30.75" customHeight="1">
      <c r="A16" s="201" t="s">
        <v>301</v>
      </c>
      <c r="B16" s="201" t="s">
        <v>301</v>
      </c>
      <c r="C16" s="201" t="s">
        <v>302</v>
      </c>
      <c r="D16" s="75" t="s">
        <v>156</v>
      </c>
      <c r="E16" s="198" t="s">
        <v>2</v>
      </c>
      <c r="F16" s="251">
        <v>95.7</v>
      </c>
      <c r="G16" s="251">
        <v>105.6</v>
      </c>
      <c r="H16" s="251">
        <v>108</v>
      </c>
      <c r="I16" s="251">
        <v>110</v>
      </c>
      <c r="J16" s="202" t="s">
        <v>181</v>
      </c>
      <c r="K16" s="203">
        <v>100</v>
      </c>
      <c r="L16" s="203">
        <v>100</v>
      </c>
      <c r="M16" s="203">
        <v>100</v>
      </c>
    </row>
    <row r="17" spans="1:13" ht="22.5" customHeight="1">
      <c r="A17" s="1074" t="s">
        <v>301</v>
      </c>
      <c r="B17" s="1074" t="s">
        <v>301</v>
      </c>
      <c r="C17" s="1074" t="s">
        <v>303</v>
      </c>
      <c r="D17" s="1072" t="s">
        <v>157</v>
      </c>
      <c r="E17" s="510" t="s">
        <v>2</v>
      </c>
      <c r="F17" s="497">
        <v>837.2</v>
      </c>
      <c r="G17" s="497">
        <v>920.6</v>
      </c>
      <c r="H17" s="497">
        <v>950</v>
      </c>
      <c r="I17" s="497">
        <v>970</v>
      </c>
      <c r="J17" s="204" t="s">
        <v>824</v>
      </c>
      <c r="K17" s="199">
        <v>11</v>
      </c>
      <c r="L17" s="199">
        <v>11</v>
      </c>
      <c r="M17" s="199">
        <v>11</v>
      </c>
    </row>
    <row r="18" spans="1:13" ht="21.75" customHeight="1">
      <c r="A18" s="1075"/>
      <c r="B18" s="1075"/>
      <c r="C18" s="1075"/>
      <c r="D18" s="1073"/>
      <c r="E18" s="510" t="s">
        <v>23</v>
      </c>
      <c r="F18" s="497">
        <v>22.4</v>
      </c>
      <c r="G18" s="497">
        <v>20</v>
      </c>
      <c r="H18" s="497">
        <v>20</v>
      </c>
      <c r="I18" s="497">
        <v>20</v>
      </c>
      <c r="J18" s="204"/>
      <c r="K18" s="205"/>
      <c r="L18" s="205"/>
      <c r="M18" s="205"/>
    </row>
    <row r="19" spans="1:13" ht="24" customHeight="1">
      <c r="A19" s="197" t="s">
        <v>301</v>
      </c>
      <c r="B19" s="197" t="s">
        <v>301</v>
      </c>
      <c r="C19" s="1055" t="s">
        <v>290</v>
      </c>
      <c r="D19" s="1055"/>
      <c r="E19" s="1055"/>
      <c r="F19" s="278">
        <f>SUM(F12:F18)</f>
        <v>2714.4</v>
      </c>
      <c r="G19" s="278">
        <f>SUM(G12:G18)</f>
        <v>3188.3</v>
      </c>
      <c r="H19" s="278">
        <f>SUM(H12:H18)</f>
        <v>3522</v>
      </c>
      <c r="I19" s="278">
        <f>SUM(I12:I18)</f>
        <v>3694</v>
      </c>
      <c r="J19" s="207"/>
      <c r="K19" s="208"/>
      <c r="L19" s="208"/>
      <c r="M19" s="208"/>
    </row>
    <row r="20" spans="1:13" ht="15.75" customHeight="1">
      <c r="A20" s="196" t="s">
        <v>301</v>
      </c>
      <c r="B20" s="196" t="s">
        <v>302</v>
      </c>
      <c r="C20" s="1054" t="s">
        <v>182</v>
      </c>
      <c r="D20" s="1054"/>
      <c r="E20" s="1054"/>
      <c r="F20" s="1054"/>
      <c r="G20" s="1054"/>
      <c r="H20" s="1054"/>
      <c r="I20" s="1054"/>
      <c r="J20" s="1054"/>
      <c r="K20" s="1054"/>
      <c r="L20" s="1054"/>
      <c r="M20" s="1054"/>
    </row>
    <row r="21" spans="1:13" ht="42.75" customHeight="1">
      <c r="A21" s="201" t="s">
        <v>301</v>
      </c>
      <c r="B21" s="201" t="s">
        <v>302</v>
      </c>
      <c r="C21" s="201" t="s">
        <v>301</v>
      </c>
      <c r="D21" s="209" t="s">
        <v>158</v>
      </c>
      <c r="E21" s="209" t="s">
        <v>19</v>
      </c>
      <c r="F21" s="251">
        <v>0.9</v>
      </c>
      <c r="G21" s="251">
        <v>0.8</v>
      </c>
      <c r="H21" s="251">
        <v>0.8</v>
      </c>
      <c r="I21" s="251">
        <v>0.8</v>
      </c>
      <c r="J21" s="198" t="s">
        <v>183</v>
      </c>
      <c r="K21" s="199">
        <v>3100</v>
      </c>
      <c r="L21" s="199">
        <v>3100</v>
      </c>
      <c r="M21" s="199">
        <v>310</v>
      </c>
    </row>
    <row r="22" spans="1:13" ht="27" customHeight="1">
      <c r="A22" s="201" t="s">
        <v>301</v>
      </c>
      <c r="B22" s="201" t="s">
        <v>302</v>
      </c>
      <c r="C22" s="201" t="s">
        <v>302</v>
      </c>
      <c r="D22" s="209" t="s">
        <v>159</v>
      </c>
      <c r="E22" s="209" t="s">
        <v>19</v>
      </c>
      <c r="F22" s="251">
        <v>41.4</v>
      </c>
      <c r="G22" s="251">
        <v>42.6</v>
      </c>
      <c r="H22" s="251">
        <v>42.6</v>
      </c>
      <c r="I22" s="251">
        <v>42.6</v>
      </c>
      <c r="J22" s="198" t="s">
        <v>184</v>
      </c>
      <c r="K22" s="199">
        <v>7500</v>
      </c>
      <c r="L22" s="199">
        <v>7500</v>
      </c>
      <c r="M22" s="199">
        <v>7500</v>
      </c>
    </row>
    <row r="23" spans="1:13" ht="29.25" customHeight="1">
      <c r="A23" s="201" t="s">
        <v>301</v>
      </c>
      <c r="B23" s="201" t="s">
        <v>302</v>
      </c>
      <c r="C23" s="201" t="s">
        <v>303</v>
      </c>
      <c r="D23" s="209" t="s">
        <v>160</v>
      </c>
      <c r="E23" s="209" t="s">
        <v>19</v>
      </c>
      <c r="F23" s="251">
        <v>35.3</v>
      </c>
      <c r="G23" s="251">
        <v>32.2</v>
      </c>
      <c r="H23" s="251">
        <v>32.2</v>
      </c>
      <c r="I23" s="251">
        <v>32.2</v>
      </c>
      <c r="J23" s="198" t="s">
        <v>185</v>
      </c>
      <c r="K23" s="199">
        <v>2400</v>
      </c>
      <c r="L23" s="199">
        <v>2400</v>
      </c>
      <c r="M23" s="199">
        <v>2400</v>
      </c>
    </row>
    <row r="24" spans="1:13" ht="33" customHeight="1">
      <c r="A24" s="201" t="s">
        <v>301</v>
      </c>
      <c r="B24" s="201" t="s">
        <v>302</v>
      </c>
      <c r="C24" s="201" t="s">
        <v>304</v>
      </c>
      <c r="D24" s="209" t="s">
        <v>161</v>
      </c>
      <c r="E24" s="209" t="s">
        <v>19</v>
      </c>
      <c r="F24" s="251">
        <v>38</v>
      </c>
      <c r="G24" s="251">
        <v>38.4</v>
      </c>
      <c r="H24" s="251">
        <v>38.5</v>
      </c>
      <c r="I24" s="251">
        <v>38.5</v>
      </c>
      <c r="J24" s="198" t="s">
        <v>186</v>
      </c>
      <c r="K24" s="199">
        <v>100</v>
      </c>
      <c r="L24" s="199">
        <v>100</v>
      </c>
      <c r="M24" s="199">
        <v>100</v>
      </c>
    </row>
    <row r="25" spans="1:13" ht="37.5" customHeight="1">
      <c r="A25" s="201" t="s">
        <v>301</v>
      </c>
      <c r="B25" s="201" t="s">
        <v>302</v>
      </c>
      <c r="C25" s="201" t="s">
        <v>305</v>
      </c>
      <c r="D25" s="209" t="s">
        <v>162</v>
      </c>
      <c r="E25" s="209" t="s">
        <v>19</v>
      </c>
      <c r="F25" s="251">
        <v>8.8</v>
      </c>
      <c r="G25" s="251">
        <v>8.7</v>
      </c>
      <c r="H25" s="251">
        <v>8.9</v>
      </c>
      <c r="I25" s="251">
        <v>9</v>
      </c>
      <c r="J25" s="198" t="s">
        <v>187</v>
      </c>
      <c r="K25" s="199">
        <v>30</v>
      </c>
      <c r="L25" s="199">
        <v>30</v>
      </c>
      <c r="M25" s="199">
        <v>30</v>
      </c>
    </row>
    <row r="26" spans="1:13" ht="27.75" customHeight="1">
      <c r="A26" s="201" t="s">
        <v>301</v>
      </c>
      <c r="B26" s="201" t="s">
        <v>302</v>
      </c>
      <c r="C26" s="201" t="s">
        <v>306</v>
      </c>
      <c r="D26" s="209" t="s">
        <v>81</v>
      </c>
      <c r="E26" s="209" t="s">
        <v>19</v>
      </c>
      <c r="F26" s="251">
        <v>8.6</v>
      </c>
      <c r="G26" s="251">
        <v>8.6</v>
      </c>
      <c r="H26" s="251">
        <v>8.6</v>
      </c>
      <c r="I26" s="251">
        <v>8.6</v>
      </c>
      <c r="J26" s="198" t="s">
        <v>188</v>
      </c>
      <c r="K26" s="199">
        <v>1</v>
      </c>
      <c r="L26" s="199">
        <v>1</v>
      </c>
      <c r="M26" s="199">
        <v>1</v>
      </c>
    </row>
    <row r="27" spans="1:13" ht="27.75" customHeight="1">
      <c r="A27" s="201" t="s">
        <v>301</v>
      </c>
      <c r="B27" s="201" t="s">
        <v>302</v>
      </c>
      <c r="C27" s="201" t="s">
        <v>307</v>
      </c>
      <c r="D27" s="209" t="s">
        <v>300</v>
      </c>
      <c r="E27" s="209" t="s">
        <v>19</v>
      </c>
      <c r="F27" s="251">
        <v>127</v>
      </c>
      <c r="G27" s="251">
        <v>64.4</v>
      </c>
      <c r="H27" s="251">
        <v>0</v>
      </c>
      <c r="I27" s="251">
        <v>0</v>
      </c>
      <c r="J27" s="198" t="s">
        <v>189</v>
      </c>
      <c r="K27" s="199">
        <v>15</v>
      </c>
      <c r="L27" s="199">
        <v>16</v>
      </c>
      <c r="M27" s="199">
        <v>17</v>
      </c>
    </row>
    <row r="28" spans="1:13" ht="45" customHeight="1">
      <c r="A28" s="201" t="s">
        <v>301</v>
      </c>
      <c r="B28" s="201" t="s">
        <v>302</v>
      </c>
      <c r="C28" s="201" t="s">
        <v>308</v>
      </c>
      <c r="D28" s="209" t="s">
        <v>190</v>
      </c>
      <c r="E28" s="209" t="s">
        <v>19</v>
      </c>
      <c r="F28" s="279">
        <v>14.6</v>
      </c>
      <c r="G28" s="279">
        <v>15.1</v>
      </c>
      <c r="H28" s="279">
        <v>145.1</v>
      </c>
      <c r="I28" s="279">
        <v>15.1</v>
      </c>
      <c r="J28" s="198" t="s">
        <v>191</v>
      </c>
      <c r="K28" s="199">
        <v>10</v>
      </c>
      <c r="L28" s="199">
        <v>10</v>
      </c>
      <c r="M28" s="199">
        <v>10</v>
      </c>
    </row>
    <row r="29" spans="1:13" ht="31.5" customHeight="1">
      <c r="A29" s="201" t="s">
        <v>301</v>
      </c>
      <c r="B29" s="201" t="s">
        <v>302</v>
      </c>
      <c r="C29" s="201" t="s">
        <v>309</v>
      </c>
      <c r="D29" s="209" t="s">
        <v>163</v>
      </c>
      <c r="E29" s="209" t="s">
        <v>19</v>
      </c>
      <c r="F29" s="251">
        <v>13.8</v>
      </c>
      <c r="G29" s="251">
        <v>14</v>
      </c>
      <c r="H29" s="251">
        <v>14</v>
      </c>
      <c r="I29" s="251">
        <v>14</v>
      </c>
      <c r="J29" s="198" t="s">
        <v>192</v>
      </c>
      <c r="K29" s="211">
        <v>1000</v>
      </c>
      <c r="L29" s="211">
        <v>1000</v>
      </c>
      <c r="M29" s="211">
        <v>1000</v>
      </c>
    </row>
    <row r="30" spans="1:13" ht="30" customHeight="1">
      <c r="A30" s="201" t="s">
        <v>301</v>
      </c>
      <c r="B30" s="201" t="s">
        <v>302</v>
      </c>
      <c r="C30" s="201" t="s">
        <v>310</v>
      </c>
      <c r="D30" s="209" t="s">
        <v>164</v>
      </c>
      <c r="E30" s="209" t="s">
        <v>19</v>
      </c>
      <c r="F30" s="251">
        <v>0.6</v>
      </c>
      <c r="G30" s="251">
        <v>0.6</v>
      </c>
      <c r="H30" s="251">
        <v>0.6</v>
      </c>
      <c r="I30" s="251">
        <v>0.6</v>
      </c>
      <c r="J30" s="198" t="s">
        <v>183</v>
      </c>
      <c r="K30" s="211">
        <v>12</v>
      </c>
      <c r="L30" s="211">
        <v>12</v>
      </c>
      <c r="M30" s="211">
        <v>12</v>
      </c>
    </row>
    <row r="31" spans="1:13" ht="45.75" customHeight="1">
      <c r="A31" s="201" t="s">
        <v>301</v>
      </c>
      <c r="B31" s="201" t="s">
        <v>302</v>
      </c>
      <c r="C31" s="201" t="s">
        <v>311</v>
      </c>
      <c r="D31" s="209" t="s">
        <v>165</v>
      </c>
      <c r="E31" s="10" t="s">
        <v>19</v>
      </c>
      <c r="F31" s="252">
        <v>0.2</v>
      </c>
      <c r="G31" s="252">
        <v>0.1</v>
      </c>
      <c r="H31" s="252">
        <v>0.1</v>
      </c>
      <c r="I31" s="252">
        <v>0.1</v>
      </c>
      <c r="J31" s="511" t="s">
        <v>476</v>
      </c>
      <c r="K31" s="512">
        <v>1</v>
      </c>
      <c r="L31" s="512">
        <v>1</v>
      </c>
      <c r="M31" s="512">
        <v>1</v>
      </c>
    </row>
    <row r="32" spans="1:13" s="52" customFormat="1" ht="32.25" customHeight="1">
      <c r="A32" s="210" t="s">
        <v>301</v>
      </c>
      <c r="B32" s="210" t="s">
        <v>302</v>
      </c>
      <c r="C32" s="210" t="s">
        <v>312</v>
      </c>
      <c r="D32" s="209" t="s">
        <v>166</v>
      </c>
      <c r="E32" s="209" t="s">
        <v>19</v>
      </c>
      <c r="F32" s="251">
        <v>13</v>
      </c>
      <c r="G32" s="251">
        <v>12.4</v>
      </c>
      <c r="H32" s="251">
        <v>12.4</v>
      </c>
      <c r="I32" s="251">
        <v>12.4</v>
      </c>
      <c r="J32" s="198" t="s">
        <v>193</v>
      </c>
      <c r="K32" s="211">
        <v>2</v>
      </c>
      <c r="L32" s="211">
        <v>2</v>
      </c>
      <c r="M32" s="211">
        <v>2</v>
      </c>
    </row>
    <row r="33" spans="1:13" ht="24" customHeight="1">
      <c r="A33" s="1056" t="s">
        <v>301</v>
      </c>
      <c r="B33" s="1056" t="s">
        <v>302</v>
      </c>
      <c r="C33" s="1056" t="s">
        <v>22</v>
      </c>
      <c r="D33" s="1070" t="s">
        <v>933</v>
      </c>
      <c r="E33" s="510" t="s">
        <v>19</v>
      </c>
      <c r="F33" s="251">
        <v>19.5</v>
      </c>
      <c r="G33" s="251">
        <v>105.9</v>
      </c>
      <c r="H33" s="251">
        <v>106</v>
      </c>
      <c r="I33" s="251">
        <v>106</v>
      </c>
      <c r="J33" s="1087" t="s">
        <v>193</v>
      </c>
      <c r="K33" s="1049">
        <v>11</v>
      </c>
      <c r="L33" s="1049">
        <v>11</v>
      </c>
      <c r="M33" s="1049">
        <v>11</v>
      </c>
    </row>
    <row r="34" spans="1:13" ht="24" customHeight="1">
      <c r="A34" s="1057"/>
      <c r="B34" s="1057"/>
      <c r="C34" s="1057"/>
      <c r="D34" s="1070"/>
      <c r="E34" s="510" t="s">
        <v>2</v>
      </c>
      <c r="F34" s="251">
        <v>71.3</v>
      </c>
      <c r="G34" s="251">
        <v>30</v>
      </c>
      <c r="H34" s="251">
        <v>30</v>
      </c>
      <c r="I34" s="251">
        <v>30</v>
      </c>
      <c r="J34" s="1087"/>
      <c r="K34" s="1050"/>
      <c r="L34" s="1050"/>
      <c r="M34" s="1050"/>
    </row>
    <row r="35" spans="1:13" ht="18" customHeight="1">
      <c r="A35" s="201" t="s">
        <v>301</v>
      </c>
      <c r="B35" s="201" t="s">
        <v>302</v>
      </c>
      <c r="C35" s="1064" t="s">
        <v>290</v>
      </c>
      <c r="D35" s="1064"/>
      <c r="E35" s="1064"/>
      <c r="F35" s="282">
        <f>SUM(F21:F34)</f>
        <v>393.00000000000006</v>
      </c>
      <c r="G35" s="282">
        <f>SUM(G21:G34)</f>
        <v>373.8</v>
      </c>
      <c r="H35" s="282">
        <f>SUM(H21:H34)</f>
        <v>439.8</v>
      </c>
      <c r="I35" s="282">
        <f>SUM(I21:I34)</f>
        <v>309.9</v>
      </c>
      <c r="J35" s="198"/>
      <c r="K35" s="212"/>
      <c r="L35" s="212"/>
      <c r="M35" s="212"/>
    </row>
    <row r="36" spans="1:13" ht="15.75" customHeight="1">
      <c r="A36" s="213" t="s">
        <v>301</v>
      </c>
      <c r="B36" s="213" t="s">
        <v>303</v>
      </c>
      <c r="C36" s="1058" t="s">
        <v>194</v>
      </c>
      <c r="D36" s="1058"/>
      <c r="E36" s="1058"/>
      <c r="F36" s="1058"/>
      <c r="G36" s="1058"/>
      <c r="H36" s="1058"/>
      <c r="I36" s="1058"/>
      <c r="J36" s="1058"/>
      <c r="K36" s="1058"/>
      <c r="L36" s="1058"/>
      <c r="M36" s="1058"/>
    </row>
    <row r="37" spans="1:13" ht="46.5" customHeight="1">
      <c r="A37" s="201" t="s">
        <v>301</v>
      </c>
      <c r="B37" s="201" t="s">
        <v>303</v>
      </c>
      <c r="C37" s="201" t="s">
        <v>301</v>
      </c>
      <c r="D37" s="209" t="s">
        <v>279</v>
      </c>
      <c r="E37" s="209" t="s">
        <v>2</v>
      </c>
      <c r="F37" s="251">
        <v>0.6</v>
      </c>
      <c r="G37" s="251">
        <v>20</v>
      </c>
      <c r="H37" s="251">
        <v>20</v>
      </c>
      <c r="I37" s="251">
        <v>20</v>
      </c>
      <c r="J37" s="198" t="s">
        <v>195</v>
      </c>
      <c r="K37" s="199">
        <v>100</v>
      </c>
      <c r="L37" s="199">
        <v>100</v>
      </c>
      <c r="M37" s="199">
        <v>100</v>
      </c>
    </row>
    <row r="38" spans="1:13" ht="40.5" customHeight="1">
      <c r="A38" s="201" t="s">
        <v>301</v>
      </c>
      <c r="B38" s="201" t="s">
        <v>303</v>
      </c>
      <c r="C38" s="201" t="s">
        <v>302</v>
      </c>
      <c r="D38" s="510" t="s">
        <v>280</v>
      </c>
      <c r="E38" s="209" t="s">
        <v>2</v>
      </c>
      <c r="F38" s="251">
        <v>19</v>
      </c>
      <c r="G38" s="272">
        <v>20.5</v>
      </c>
      <c r="H38" s="251">
        <v>20.5</v>
      </c>
      <c r="I38" s="251">
        <v>20.5</v>
      </c>
      <c r="J38" s="198" t="s">
        <v>196</v>
      </c>
      <c r="K38" s="212">
        <v>100</v>
      </c>
      <c r="L38" s="212">
        <v>100</v>
      </c>
      <c r="M38" s="212">
        <v>100</v>
      </c>
    </row>
    <row r="39" spans="1:13" ht="22.5" customHeight="1">
      <c r="A39" s="1085" t="s">
        <v>301</v>
      </c>
      <c r="B39" s="1085" t="s">
        <v>303</v>
      </c>
      <c r="C39" s="1085" t="s">
        <v>303</v>
      </c>
      <c r="D39" s="743" t="s">
        <v>167</v>
      </c>
      <c r="E39" s="209" t="s">
        <v>2</v>
      </c>
      <c r="F39" s="251">
        <v>39.7</v>
      </c>
      <c r="G39" s="251">
        <v>44</v>
      </c>
      <c r="H39" s="251">
        <v>44</v>
      </c>
      <c r="I39" s="251">
        <v>44</v>
      </c>
      <c r="J39" s="1091" t="s">
        <v>438</v>
      </c>
      <c r="K39" s="1051">
        <v>100</v>
      </c>
      <c r="L39" s="1051">
        <v>100</v>
      </c>
      <c r="M39" s="1051">
        <v>100</v>
      </c>
    </row>
    <row r="40" spans="1:13" ht="23.25" customHeight="1">
      <c r="A40" s="1086"/>
      <c r="B40" s="1086"/>
      <c r="C40" s="1086"/>
      <c r="D40" s="744"/>
      <c r="E40" s="209" t="s">
        <v>16</v>
      </c>
      <c r="F40" s="251">
        <v>1067</v>
      </c>
      <c r="G40" s="251">
        <v>1437.7</v>
      </c>
      <c r="H40" s="251">
        <v>894.2</v>
      </c>
      <c r="I40" s="251">
        <v>776.6</v>
      </c>
      <c r="J40" s="1092"/>
      <c r="K40" s="1052"/>
      <c r="L40" s="1052"/>
      <c r="M40" s="1052"/>
    </row>
    <row r="41" spans="1:13" ht="27.75" customHeight="1">
      <c r="A41" s="201" t="s">
        <v>301</v>
      </c>
      <c r="B41" s="201" t="s">
        <v>303</v>
      </c>
      <c r="C41" s="201" t="s">
        <v>304</v>
      </c>
      <c r="D41" s="209" t="s">
        <v>197</v>
      </c>
      <c r="E41" s="209" t="s">
        <v>2</v>
      </c>
      <c r="F41" s="251">
        <v>223</v>
      </c>
      <c r="G41" s="251">
        <v>250</v>
      </c>
      <c r="H41" s="251">
        <v>250</v>
      </c>
      <c r="I41" s="251">
        <v>250</v>
      </c>
      <c r="J41" s="198" t="s">
        <v>198</v>
      </c>
      <c r="K41" s="212">
        <v>100</v>
      </c>
      <c r="L41" s="212">
        <v>100</v>
      </c>
      <c r="M41" s="212">
        <v>100</v>
      </c>
    </row>
    <row r="42" spans="1:13" ht="16.5" customHeight="1">
      <c r="A42" s="201" t="s">
        <v>301</v>
      </c>
      <c r="B42" s="201" t="s">
        <v>303</v>
      </c>
      <c r="C42" s="1064" t="s">
        <v>290</v>
      </c>
      <c r="D42" s="1064"/>
      <c r="E42" s="1064"/>
      <c r="F42" s="282">
        <f>SUM(F37:F41)</f>
        <v>1349.3</v>
      </c>
      <c r="G42" s="282">
        <f>SUM(G37:G41)</f>
        <v>1772.2</v>
      </c>
      <c r="H42" s="282">
        <f>SUM(H37:H41)</f>
        <v>1228.7</v>
      </c>
      <c r="I42" s="282">
        <f>SUM(I37:I41)</f>
        <v>1111.1</v>
      </c>
      <c r="J42" s="198"/>
      <c r="K42" s="199"/>
      <c r="L42" s="199"/>
      <c r="M42" s="199"/>
    </row>
    <row r="43" spans="1:13" ht="14.25">
      <c r="A43" s="201" t="s">
        <v>301</v>
      </c>
      <c r="B43" s="1055" t="s">
        <v>291</v>
      </c>
      <c r="C43" s="1055"/>
      <c r="D43" s="1055"/>
      <c r="E43" s="1055"/>
      <c r="F43" s="283">
        <f>+F42+F35+F19</f>
        <v>4456.7</v>
      </c>
      <c r="G43" s="283">
        <f>+G42+G35+G19</f>
        <v>5334.3</v>
      </c>
      <c r="H43" s="283">
        <f>+H42+H35+H19</f>
        <v>5190.5</v>
      </c>
      <c r="I43" s="283">
        <f>+I42+I35+I19</f>
        <v>5115</v>
      </c>
      <c r="J43" s="198"/>
      <c r="K43" s="212"/>
      <c r="L43" s="212"/>
      <c r="M43" s="212"/>
    </row>
    <row r="44" spans="1:13" ht="15" customHeight="1">
      <c r="A44" s="213" t="s">
        <v>302</v>
      </c>
      <c r="B44" s="1058" t="s">
        <v>199</v>
      </c>
      <c r="C44" s="1058"/>
      <c r="D44" s="1058"/>
      <c r="E44" s="1058"/>
      <c r="F44" s="1058"/>
      <c r="G44" s="1058"/>
      <c r="H44" s="1058"/>
      <c r="I44" s="1058"/>
      <c r="J44" s="1058"/>
      <c r="K44" s="1058"/>
      <c r="L44" s="1058"/>
      <c r="M44" s="1058"/>
    </row>
    <row r="45" spans="1:13" ht="14.25" customHeight="1">
      <c r="A45" s="213" t="s">
        <v>302</v>
      </c>
      <c r="B45" s="206" t="s">
        <v>301</v>
      </c>
      <c r="C45" s="1058" t="s">
        <v>200</v>
      </c>
      <c r="D45" s="1058"/>
      <c r="E45" s="1058"/>
      <c r="F45" s="1058"/>
      <c r="G45" s="1058"/>
      <c r="H45" s="1058"/>
      <c r="I45" s="1058"/>
      <c r="J45" s="1058"/>
      <c r="K45" s="1058"/>
      <c r="L45" s="1058"/>
      <c r="M45" s="1058"/>
    </row>
    <row r="46" spans="1:13" s="52" customFormat="1" ht="42" customHeight="1">
      <c r="A46" s="201" t="s">
        <v>302</v>
      </c>
      <c r="B46" s="201" t="s">
        <v>301</v>
      </c>
      <c r="C46" s="201" t="s">
        <v>301</v>
      </c>
      <c r="D46" s="510" t="s">
        <v>168</v>
      </c>
      <c r="E46" s="209" t="s">
        <v>2</v>
      </c>
      <c r="F46" s="251">
        <v>18.1</v>
      </c>
      <c r="G46" s="251">
        <v>29.8</v>
      </c>
      <c r="H46" s="251">
        <v>35</v>
      </c>
      <c r="I46" s="251">
        <v>35</v>
      </c>
      <c r="J46" s="511" t="s">
        <v>705</v>
      </c>
      <c r="K46" s="214">
        <v>15000</v>
      </c>
      <c r="L46" s="214">
        <v>15000</v>
      </c>
      <c r="M46" s="214">
        <v>15000</v>
      </c>
    </row>
    <row r="47" spans="1:13" ht="19.5" customHeight="1">
      <c r="A47" s="201" t="s">
        <v>302</v>
      </c>
      <c r="B47" s="201" t="s">
        <v>301</v>
      </c>
      <c r="C47" s="1064" t="s">
        <v>290</v>
      </c>
      <c r="D47" s="1064"/>
      <c r="E47" s="1064"/>
      <c r="F47" s="282">
        <f>+F46</f>
        <v>18.1</v>
      </c>
      <c r="G47" s="282">
        <f>+G46</f>
        <v>29.8</v>
      </c>
      <c r="H47" s="282">
        <f>+H46</f>
        <v>35</v>
      </c>
      <c r="I47" s="282">
        <f>+I46</f>
        <v>35</v>
      </c>
      <c r="J47" s="198"/>
      <c r="K47" s="212"/>
      <c r="L47" s="212"/>
      <c r="M47" s="212"/>
    </row>
    <row r="48" spans="1:13" ht="17.25" customHeight="1">
      <c r="A48" s="213" t="s">
        <v>302</v>
      </c>
      <c r="B48" s="213" t="s">
        <v>302</v>
      </c>
      <c r="C48" s="1058" t="s">
        <v>201</v>
      </c>
      <c r="D48" s="1058"/>
      <c r="E48" s="1058"/>
      <c r="F48" s="1058"/>
      <c r="G48" s="1058"/>
      <c r="H48" s="1058"/>
      <c r="I48" s="1058"/>
      <c r="J48" s="1058"/>
      <c r="K48" s="1058"/>
      <c r="L48" s="1058"/>
      <c r="M48" s="1058"/>
    </row>
    <row r="49" spans="1:13" s="52" customFormat="1" ht="29.25" customHeight="1">
      <c r="A49" s="201" t="s">
        <v>302</v>
      </c>
      <c r="B49" s="201" t="s">
        <v>302</v>
      </c>
      <c r="C49" s="201" t="s">
        <v>301</v>
      </c>
      <c r="D49" s="209" t="s">
        <v>169</v>
      </c>
      <c r="E49" s="209" t="s">
        <v>2</v>
      </c>
      <c r="F49" s="251">
        <v>11.7</v>
      </c>
      <c r="G49" s="272">
        <v>13.7</v>
      </c>
      <c r="H49" s="251">
        <v>13.7</v>
      </c>
      <c r="I49" s="251">
        <v>13.7</v>
      </c>
      <c r="J49" s="198" t="s">
        <v>202</v>
      </c>
      <c r="K49" s="203">
        <v>13</v>
      </c>
      <c r="L49" s="203">
        <v>13</v>
      </c>
      <c r="M49" s="203">
        <v>13</v>
      </c>
    </row>
    <row r="50" spans="1:13" ht="28.5" customHeight="1">
      <c r="A50" s="201" t="s">
        <v>302</v>
      </c>
      <c r="B50" s="201" t="s">
        <v>302</v>
      </c>
      <c r="C50" s="201" t="s">
        <v>302</v>
      </c>
      <c r="D50" s="215" t="s">
        <v>170</v>
      </c>
      <c r="E50" s="209" t="s">
        <v>2</v>
      </c>
      <c r="F50" s="251">
        <v>16.5</v>
      </c>
      <c r="G50" s="251">
        <v>21.5</v>
      </c>
      <c r="H50" s="251">
        <v>21.5</v>
      </c>
      <c r="I50" s="251">
        <v>21.5</v>
      </c>
      <c r="J50" s="511" t="s">
        <v>487</v>
      </c>
      <c r="K50" s="512">
        <v>4</v>
      </c>
      <c r="L50" s="512">
        <v>4</v>
      </c>
      <c r="M50" s="512">
        <v>4</v>
      </c>
    </row>
    <row r="51" spans="1:13" ht="15.75" customHeight="1">
      <c r="A51" s="213" t="s">
        <v>302</v>
      </c>
      <c r="B51" s="213" t="s">
        <v>302</v>
      </c>
      <c r="C51" s="1064" t="s">
        <v>290</v>
      </c>
      <c r="D51" s="1064"/>
      <c r="E51" s="1064"/>
      <c r="F51" s="281">
        <f>SUM(F49:F50)</f>
        <v>28.2</v>
      </c>
      <c r="G51" s="281">
        <f>SUM(G49:G50)</f>
        <v>35.2</v>
      </c>
      <c r="H51" s="281">
        <f>SUM(H49:H50)</f>
        <v>35.2</v>
      </c>
      <c r="I51" s="281">
        <f>SUM(I49:I50)</f>
        <v>35.2</v>
      </c>
      <c r="J51" s="198"/>
      <c r="K51" s="212"/>
      <c r="L51" s="212"/>
      <c r="M51" s="212"/>
    </row>
    <row r="52" spans="1:13" ht="14.25">
      <c r="A52" s="213" t="s">
        <v>302</v>
      </c>
      <c r="B52" s="1055" t="s">
        <v>291</v>
      </c>
      <c r="C52" s="1055"/>
      <c r="D52" s="1055"/>
      <c r="E52" s="1055"/>
      <c r="F52" s="278">
        <f>+F51+F47</f>
        <v>46.3</v>
      </c>
      <c r="G52" s="278">
        <f>+G51+G47</f>
        <v>65</v>
      </c>
      <c r="H52" s="278">
        <f>+H51+H47</f>
        <v>70.2</v>
      </c>
      <c r="I52" s="278">
        <f>+I51+I47</f>
        <v>70.2</v>
      </c>
      <c r="J52" s="198"/>
      <c r="K52" s="212"/>
      <c r="L52" s="212"/>
      <c r="M52" s="212"/>
    </row>
    <row r="53" spans="1:13" ht="14.25">
      <c r="A53" s="213" t="s">
        <v>303</v>
      </c>
      <c r="B53" s="1058" t="s">
        <v>640</v>
      </c>
      <c r="C53" s="1058"/>
      <c r="D53" s="1058"/>
      <c r="E53" s="1058"/>
      <c r="F53" s="1058"/>
      <c r="G53" s="1058"/>
      <c r="H53" s="1058"/>
      <c r="I53" s="1058"/>
      <c r="J53" s="1058"/>
      <c r="K53" s="1058"/>
      <c r="L53" s="1058"/>
      <c r="M53" s="1058"/>
    </row>
    <row r="54" spans="1:13" ht="14.25">
      <c r="A54" s="213" t="s">
        <v>303</v>
      </c>
      <c r="B54" s="206" t="s">
        <v>301</v>
      </c>
      <c r="C54" s="1058" t="s">
        <v>439</v>
      </c>
      <c r="D54" s="1058"/>
      <c r="E54" s="1058"/>
      <c r="F54" s="1058"/>
      <c r="G54" s="1058"/>
      <c r="H54" s="1058"/>
      <c r="I54" s="1058"/>
      <c r="J54" s="1058"/>
      <c r="K54" s="1058"/>
      <c r="L54" s="1058"/>
      <c r="M54" s="1058"/>
    </row>
    <row r="55" spans="1:13" ht="57.75" customHeight="1">
      <c r="A55" s="201" t="s">
        <v>303</v>
      </c>
      <c r="B55" s="201" t="s">
        <v>301</v>
      </c>
      <c r="C55" s="201" t="s">
        <v>301</v>
      </c>
      <c r="D55" s="510" t="s">
        <v>656</v>
      </c>
      <c r="E55" s="209" t="s">
        <v>2</v>
      </c>
      <c r="F55" s="289">
        <v>95.9</v>
      </c>
      <c r="G55" s="536">
        <v>144</v>
      </c>
      <c r="H55" s="289">
        <v>160</v>
      </c>
      <c r="I55" s="289">
        <v>160</v>
      </c>
      <c r="J55" s="511" t="s">
        <v>440</v>
      </c>
      <c r="K55" s="512">
        <v>50</v>
      </c>
      <c r="L55" s="512">
        <v>50</v>
      </c>
      <c r="M55" s="512">
        <v>50</v>
      </c>
    </row>
    <row r="56" spans="1:13" ht="30.75" customHeight="1">
      <c r="A56" s="1065" t="s">
        <v>303</v>
      </c>
      <c r="B56" s="1065" t="s">
        <v>301</v>
      </c>
      <c r="C56" s="1065" t="s">
        <v>302</v>
      </c>
      <c r="D56" s="674" t="s">
        <v>349</v>
      </c>
      <c r="E56" s="209" t="s">
        <v>2</v>
      </c>
      <c r="F56" s="289">
        <v>0</v>
      </c>
      <c r="G56" s="485">
        <v>12</v>
      </c>
      <c r="H56" s="485">
        <v>15</v>
      </c>
      <c r="I56" s="485">
        <v>0</v>
      </c>
      <c r="J56" s="1077" t="s">
        <v>441</v>
      </c>
      <c r="K56" s="1049">
        <v>40</v>
      </c>
      <c r="L56" s="1049">
        <v>60</v>
      </c>
      <c r="M56" s="1049"/>
    </row>
    <row r="57" spans="1:13" ht="27" customHeight="1">
      <c r="A57" s="1065"/>
      <c r="B57" s="1065"/>
      <c r="C57" s="1065"/>
      <c r="D57" s="674"/>
      <c r="E57" s="209" t="s">
        <v>4</v>
      </c>
      <c r="F57" s="289">
        <v>0</v>
      </c>
      <c r="G57" s="485">
        <v>80</v>
      </c>
      <c r="H57" s="485">
        <v>125</v>
      </c>
      <c r="I57" s="485">
        <v>0</v>
      </c>
      <c r="J57" s="1078"/>
      <c r="K57" s="1050"/>
      <c r="L57" s="1050"/>
      <c r="M57" s="1050"/>
    </row>
    <row r="58" spans="1:13" ht="12.75">
      <c r="A58" s="213" t="s">
        <v>303</v>
      </c>
      <c r="B58" s="213" t="s">
        <v>302</v>
      </c>
      <c r="C58" s="1064" t="s">
        <v>290</v>
      </c>
      <c r="D58" s="1064"/>
      <c r="E58" s="1064"/>
      <c r="F58" s="282">
        <f>SUM(F55:F57)</f>
        <v>95.9</v>
      </c>
      <c r="G58" s="471">
        <f>SUM(G55:G57)</f>
        <v>236</v>
      </c>
      <c r="H58" s="471">
        <f>SUM(H55:H57)</f>
        <v>300</v>
      </c>
      <c r="I58" s="471">
        <f>SUM(I55:I57)</f>
        <v>160</v>
      </c>
      <c r="J58" s="198"/>
      <c r="K58" s="212"/>
      <c r="L58" s="212"/>
      <c r="M58" s="212"/>
    </row>
    <row r="59" spans="1:13" ht="14.25">
      <c r="A59" s="213" t="s">
        <v>303</v>
      </c>
      <c r="B59" s="1055" t="s">
        <v>291</v>
      </c>
      <c r="C59" s="1055"/>
      <c r="D59" s="1055"/>
      <c r="E59" s="1055"/>
      <c r="F59" s="283">
        <f>+F58</f>
        <v>95.9</v>
      </c>
      <c r="G59" s="472">
        <f>+G58</f>
        <v>236</v>
      </c>
      <c r="H59" s="472">
        <f>+H58</f>
        <v>300</v>
      </c>
      <c r="I59" s="472">
        <f>+I58</f>
        <v>160</v>
      </c>
      <c r="J59" s="198"/>
      <c r="K59" s="212"/>
      <c r="L59" s="212"/>
      <c r="M59" s="212"/>
    </row>
    <row r="60" spans="1:13" ht="14.25">
      <c r="A60" s="213" t="s">
        <v>304</v>
      </c>
      <c r="B60" s="1058" t="s">
        <v>80</v>
      </c>
      <c r="C60" s="1058"/>
      <c r="D60" s="1058"/>
      <c r="E60" s="1058"/>
      <c r="F60" s="1058"/>
      <c r="G60" s="1058"/>
      <c r="H60" s="1058"/>
      <c r="I60" s="1058"/>
      <c r="J60" s="1058"/>
      <c r="K60" s="1058"/>
      <c r="L60" s="1058"/>
      <c r="M60" s="1058"/>
    </row>
    <row r="61" spans="1:13" ht="18" customHeight="1">
      <c r="A61" s="213" t="s">
        <v>304</v>
      </c>
      <c r="B61" s="206" t="s">
        <v>301</v>
      </c>
      <c r="C61" s="1058" t="s">
        <v>203</v>
      </c>
      <c r="D61" s="1058"/>
      <c r="E61" s="1058"/>
      <c r="F61" s="1058"/>
      <c r="G61" s="1058"/>
      <c r="H61" s="1058"/>
      <c r="I61" s="1058"/>
      <c r="J61" s="1058"/>
      <c r="K61" s="1058"/>
      <c r="L61" s="1058"/>
      <c r="M61" s="1058"/>
    </row>
    <row r="62" spans="1:13" ht="46.5" customHeight="1">
      <c r="A62" s="201" t="s">
        <v>304</v>
      </c>
      <c r="B62" s="201" t="s">
        <v>301</v>
      </c>
      <c r="C62" s="201" t="s">
        <v>301</v>
      </c>
      <c r="D62" s="499" t="s">
        <v>294</v>
      </c>
      <c r="E62" s="209" t="s">
        <v>2</v>
      </c>
      <c r="F62" s="280">
        <v>10.2</v>
      </c>
      <c r="G62" s="280">
        <v>10.5</v>
      </c>
      <c r="H62" s="280">
        <v>10.5</v>
      </c>
      <c r="I62" s="280">
        <v>10.5</v>
      </c>
      <c r="J62" s="410" t="s">
        <v>92</v>
      </c>
      <c r="K62" s="212">
        <v>30</v>
      </c>
      <c r="L62" s="212">
        <v>30</v>
      </c>
      <c r="M62" s="212">
        <v>30</v>
      </c>
    </row>
    <row r="63" spans="1:13" ht="20.25" customHeight="1">
      <c r="A63" s="1065" t="s">
        <v>304</v>
      </c>
      <c r="B63" s="1065" t="s">
        <v>301</v>
      </c>
      <c r="C63" s="1065" t="s">
        <v>302</v>
      </c>
      <c r="D63" s="1070" t="s">
        <v>295</v>
      </c>
      <c r="E63" s="198" t="s">
        <v>2</v>
      </c>
      <c r="F63" s="279">
        <v>62.8</v>
      </c>
      <c r="G63" s="279">
        <v>62.9</v>
      </c>
      <c r="H63" s="279">
        <v>64</v>
      </c>
      <c r="I63" s="279">
        <v>66</v>
      </c>
      <c r="J63" s="1061" t="s">
        <v>541</v>
      </c>
      <c r="K63" s="1049">
        <v>27</v>
      </c>
      <c r="L63" s="1049">
        <v>30</v>
      </c>
      <c r="M63" s="1049">
        <v>32</v>
      </c>
    </row>
    <row r="64" spans="1:13" ht="23.25" customHeight="1">
      <c r="A64" s="1065"/>
      <c r="B64" s="1065"/>
      <c r="C64" s="1065"/>
      <c r="D64" s="1070"/>
      <c r="E64" s="198" t="s">
        <v>19</v>
      </c>
      <c r="F64" s="279">
        <v>673.5</v>
      </c>
      <c r="G64" s="279">
        <v>741.9</v>
      </c>
      <c r="H64" s="279">
        <v>745</v>
      </c>
      <c r="I64" s="279">
        <v>750</v>
      </c>
      <c r="J64" s="1062"/>
      <c r="K64" s="1053"/>
      <c r="L64" s="1053"/>
      <c r="M64" s="1053"/>
    </row>
    <row r="65" spans="1:13" ht="22.5" customHeight="1">
      <c r="A65" s="1065"/>
      <c r="B65" s="1065"/>
      <c r="C65" s="1065"/>
      <c r="D65" s="1070"/>
      <c r="E65" s="198" t="s">
        <v>23</v>
      </c>
      <c r="F65" s="279">
        <v>1</v>
      </c>
      <c r="G65" s="279">
        <v>1</v>
      </c>
      <c r="H65" s="279">
        <v>1</v>
      </c>
      <c r="I65" s="279">
        <v>1</v>
      </c>
      <c r="J65" s="1063"/>
      <c r="K65" s="1050"/>
      <c r="L65" s="1050"/>
      <c r="M65" s="1050"/>
    </row>
    <row r="66" spans="1:13" ht="39.75" customHeight="1">
      <c r="A66" s="201" t="s">
        <v>304</v>
      </c>
      <c r="B66" s="201" t="s">
        <v>301</v>
      </c>
      <c r="C66" s="201" t="s">
        <v>303</v>
      </c>
      <c r="D66" s="510" t="s">
        <v>344</v>
      </c>
      <c r="E66" s="209" t="s">
        <v>2</v>
      </c>
      <c r="F66" s="280">
        <v>30.5</v>
      </c>
      <c r="G66" s="537">
        <v>84.3</v>
      </c>
      <c r="H66" s="280">
        <v>85</v>
      </c>
      <c r="I66" s="280">
        <v>85</v>
      </c>
      <c r="J66" s="410" t="s">
        <v>768</v>
      </c>
      <c r="K66" s="512">
        <v>12</v>
      </c>
      <c r="L66" s="512">
        <v>12</v>
      </c>
      <c r="M66" s="512">
        <v>12</v>
      </c>
    </row>
    <row r="67" spans="1:13" ht="17.25" customHeight="1">
      <c r="A67" s="213" t="s">
        <v>304</v>
      </c>
      <c r="B67" s="213" t="s">
        <v>302</v>
      </c>
      <c r="C67" s="1064" t="s">
        <v>290</v>
      </c>
      <c r="D67" s="1064"/>
      <c r="E67" s="1064"/>
      <c r="F67" s="281">
        <f>SUM(F62:F66)</f>
        <v>778</v>
      </c>
      <c r="G67" s="281">
        <f>SUM(G62:G66)</f>
        <v>900.5999999999999</v>
      </c>
      <c r="H67" s="281">
        <f>SUM(H62:H66)</f>
        <v>905.5</v>
      </c>
      <c r="I67" s="281">
        <f>SUM(I62:I66)</f>
        <v>912.5</v>
      </c>
      <c r="J67" s="410"/>
      <c r="K67" s="212"/>
      <c r="L67" s="212"/>
      <c r="M67" s="212"/>
    </row>
    <row r="68" spans="1:13" ht="15.75" customHeight="1">
      <c r="A68" s="213" t="s">
        <v>304</v>
      </c>
      <c r="B68" s="1055" t="s">
        <v>291</v>
      </c>
      <c r="C68" s="1055"/>
      <c r="D68" s="1055"/>
      <c r="E68" s="1055"/>
      <c r="F68" s="278">
        <f>+F67</f>
        <v>778</v>
      </c>
      <c r="G68" s="278">
        <f>+G67</f>
        <v>900.5999999999999</v>
      </c>
      <c r="H68" s="278">
        <f>+H67</f>
        <v>905.5</v>
      </c>
      <c r="I68" s="278">
        <f>+I67</f>
        <v>912.5</v>
      </c>
      <c r="J68" s="410"/>
      <c r="K68" s="212"/>
      <c r="L68" s="212"/>
      <c r="M68" s="212"/>
    </row>
    <row r="69" spans="1:13" ht="21.75" customHeight="1">
      <c r="A69" s="1069" t="s">
        <v>292</v>
      </c>
      <c r="B69" s="1069"/>
      <c r="C69" s="1069"/>
      <c r="D69" s="1069"/>
      <c r="E69" s="1069"/>
      <c r="F69" s="372">
        <f>+F68+F59+F52+F43</f>
        <v>5376.9</v>
      </c>
      <c r="G69" s="372">
        <f>+G68+G59+G52+G43</f>
        <v>6535.9</v>
      </c>
      <c r="H69" s="372">
        <f>+H68+H59+H52+H43</f>
        <v>6466.2</v>
      </c>
      <c r="I69" s="372">
        <f>+I68+I59+I52+I43</f>
        <v>6257.7</v>
      </c>
      <c r="J69" s="1059"/>
      <c r="K69" s="1060"/>
      <c r="L69" s="1060"/>
      <c r="M69" s="1060"/>
    </row>
    <row r="70" spans="1:13" ht="16.5" customHeight="1">
      <c r="A70" s="1066" t="s">
        <v>293</v>
      </c>
      <c r="B70" s="1067"/>
      <c r="C70" s="1067"/>
      <c r="D70" s="1067"/>
      <c r="E70" s="1068"/>
      <c r="F70" s="315"/>
      <c r="G70" s="315"/>
      <c r="H70" s="315"/>
      <c r="I70" s="315"/>
      <c r="J70" s="1059"/>
      <c r="K70" s="1060"/>
      <c r="L70" s="1060"/>
      <c r="M70" s="1060"/>
    </row>
    <row r="71" spans="1:13" ht="19.5" customHeight="1">
      <c r="A71" s="680" t="s">
        <v>21</v>
      </c>
      <c r="B71" s="681"/>
      <c r="C71" s="681"/>
      <c r="D71" s="681"/>
      <c r="E71" s="682"/>
      <c r="F71" s="373">
        <f>SUM(F72:F77)</f>
        <v>5376.9</v>
      </c>
      <c r="G71" s="373">
        <f>SUM(G72:G77)</f>
        <v>6455.9</v>
      </c>
      <c r="H71" s="373">
        <f>SUM(H72:H77)</f>
        <v>6341.2</v>
      </c>
      <c r="I71" s="373">
        <f>SUM(I72:I77)</f>
        <v>6257.700000000001</v>
      </c>
      <c r="J71" s="1059"/>
      <c r="K71" s="1060"/>
      <c r="L71" s="1060"/>
      <c r="M71" s="1060"/>
    </row>
    <row r="72" spans="1:13" ht="15" customHeight="1">
      <c r="A72" s="987" t="s">
        <v>459</v>
      </c>
      <c r="B72" s="988"/>
      <c r="C72" s="988"/>
      <c r="D72" s="988"/>
      <c r="E72" s="989"/>
      <c r="F72" s="279">
        <f>+F66+F63+F62+F55+F50+F49+F46+F41+F39+F38+F37+F34+F17+F16+F12+F56</f>
        <v>3264.2</v>
      </c>
      <c r="G72" s="279">
        <f>+G66+G63+G62+G55+G50+G49+G46+G41+G39+G38+G37+G34+G17+G16+G12+G56</f>
        <v>3893.2000000000003</v>
      </c>
      <c r="H72" s="279">
        <f>+H66+H63+H62+H55+H50+H49+H46+H41+H39+H38+H37+H34+H17+H16+H12+H56</f>
        <v>4252.2</v>
      </c>
      <c r="I72" s="279">
        <f>+I66+I63+I62+I55+I50+I49+I46+I41+I39+I38+I37+I34+I17+I16+I12+I56</f>
        <v>4411.2</v>
      </c>
      <c r="J72" s="1059"/>
      <c r="K72" s="1060"/>
      <c r="L72" s="1060"/>
      <c r="M72" s="1060"/>
    </row>
    <row r="73" spans="1:13" ht="12.75" customHeight="1">
      <c r="A73" s="987" t="s">
        <v>460</v>
      </c>
      <c r="B73" s="988"/>
      <c r="C73" s="988"/>
      <c r="D73" s="988"/>
      <c r="E73" s="989"/>
      <c r="F73" s="279">
        <f>+F64+F33+F32+F31+F30+F29+F28+F27+F26+F25+F24+F23+F22+F21</f>
        <v>995.1999999999999</v>
      </c>
      <c r="G73" s="279">
        <f>+G64+G33+G32+G31+G30+G29+G28+G27+G26+G25+G24+G23+G22+G21</f>
        <v>1085.6999999999998</v>
      </c>
      <c r="H73" s="279">
        <f>+H64+H33+H32+H31+H30+H29+H28+H27+H26+H25+H24+H23+H22+H21</f>
        <v>1154.8</v>
      </c>
      <c r="I73" s="279">
        <f>+I64+I33+I32+I31+I30+I29+I28+I27+I26+I25+I24+I23+I22+I21</f>
        <v>1029.9</v>
      </c>
      <c r="J73" s="1059"/>
      <c r="K73" s="1060"/>
      <c r="L73" s="1060"/>
      <c r="M73" s="1060"/>
    </row>
    <row r="74" spans="1:13" ht="12.75" customHeight="1">
      <c r="A74" s="987" t="s">
        <v>461</v>
      </c>
      <c r="B74" s="988"/>
      <c r="C74" s="988"/>
      <c r="D74" s="988"/>
      <c r="E74" s="989"/>
      <c r="F74" s="279"/>
      <c r="G74" s="279"/>
      <c r="H74" s="279"/>
      <c r="I74" s="279"/>
      <c r="J74" s="1059"/>
      <c r="K74" s="1060"/>
      <c r="L74" s="1060"/>
      <c r="M74" s="1060"/>
    </row>
    <row r="75" spans="1:13" ht="12.75" customHeight="1">
      <c r="A75" s="987" t="s">
        <v>462</v>
      </c>
      <c r="B75" s="988"/>
      <c r="C75" s="988"/>
      <c r="D75" s="988"/>
      <c r="E75" s="989"/>
      <c r="F75" s="279">
        <f>+F65+F18+F15</f>
        <v>50.5</v>
      </c>
      <c r="G75" s="279">
        <f>+G65+G18+G15</f>
        <v>39.3</v>
      </c>
      <c r="H75" s="279">
        <f>+H65+H18+H15</f>
        <v>40</v>
      </c>
      <c r="I75" s="279">
        <f>+I65+I18+I15</f>
        <v>40</v>
      </c>
      <c r="J75" s="1059"/>
      <c r="K75" s="1060"/>
      <c r="L75" s="1060"/>
      <c r="M75" s="1060"/>
    </row>
    <row r="76" spans="1:13" ht="14.25" customHeight="1">
      <c r="A76" s="987" t="s">
        <v>463</v>
      </c>
      <c r="B76" s="988"/>
      <c r="C76" s="988"/>
      <c r="D76" s="988"/>
      <c r="E76" s="989"/>
      <c r="F76" s="280">
        <f>+F40</f>
        <v>1067</v>
      </c>
      <c r="G76" s="280">
        <f>+G40</f>
        <v>1437.7</v>
      </c>
      <c r="H76" s="280">
        <f>+H40</f>
        <v>894.2</v>
      </c>
      <c r="I76" s="280">
        <f>+I40</f>
        <v>776.6</v>
      </c>
      <c r="J76" s="1059"/>
      <c r="K76" s="1060"/>
      <c r="L76" s="1060"/>
      <c r="M76" s="1060"/>
    </row>
    <row r="77" spans="1:13" ht="12.75" customHeight="1">
      <c r="A77" s="987" t="s">
        <v>464</v>
      </c>
      <c r="B77" s="988"/>
      <c r="C77" s="988"/>
      <c r="D77" s="988"/>
      <c r="E77" s="989"/>
      <c r="F77" s="279"/>
      <c r="G77" s="279"/>
      <c r="H77" s="279"/>
      <c r="I77" s="279"/>
      <c r="J77" s="1059"/>
      <c r="K77" s="1060"/>
      <c r="L77" s="1060"/>
      <c r="M77" s="1060"/>
    </row>
    <row r="78" spans="1:13" ht="15" customHeight="1">
      <c r="A78" s="991" t="s">
        <v>20</v>
      </c>
      <c r="B78" s="992"/>
      <c r="C78" s="992"/>
      <c r="D78" s="992"/>
      <c r="E78" s="993"/>
      <c r="F78" s="374">
        <f>SUM(F79:F82)</f>
        <v>0</v>
      </c>
      <c r="G78" s="374">
        <f>SUM(G79:G82)</f>
        <v>80</v>
      </c>
      <c r="H78" s="374">
        <f>SUM(H79:H82)</f>
        <v>125</v>
      </c>
      <c r="I78" s="374">
        <f>SUM(I79:I82)</f>
        <v>0</v>
      </c>
      <c r="J78" s="1059"/>
      <c r="K78" s="1060"/>
      <c r="L78" s="1060"/>
      <c r="M78" s="1060"/>
    </row>
    <row r="79" spans="1:13" ht="14.25" customHeight="1">
      <c r="A79" s="987" t="s">
        <v>465</v>
      </c>
      <c r="B79" s="988"/>
      <c r="C79" s="988"/>
      <c r="D79" s="988"/>
      <c r="E79" s="989"/>
      <c r="F79" s="279">
        <f>+F57</f>
        <v>0</v>
      </c>
      <c r="G79" s="279">
        <f>+G57</f>
        <v>80</v>
      </c>
      <c r="H79" s="279">
        <f>+H57</f>
        <v>125</v>
      </c>
      <c r="I79" s="279">
        <f>+I57</f>
        <v>0</v>
      </c>
      <c r="J79" s="1059"/>
      <c r="K79" s="1060"/>
      <c r="L79" s="1060"/>
      <c r="M79" s="1060"/>
    </row>
    <row r="80" spans="1:13" ht="12.75" customHeight="1">
      <c r="A80" s="987" t="s">
        <v>466</v>
      </c>
      <c r="B80" s="988"/>
      <c r="C80" s="988"/>
      <c r="D80" s="988"/>
      <c r="E80" s="989"/>
      <c r="F80" s="279"/>
      <c r="G80" s="279"/>
      <c r="H80" s="279"/>
      <c r="I80" s="279"/>
      <c r="J80" s="1059"/>
      <c r="K80" s="1060"/>
      <c r="L80" s="1060"/>
      <c r="M80" s="1060"/>
    </row>
    <row r="81" spans="1:13" ht="12.75" customHeight="1">
      <c r="A81" s="987" t="s">
        <v>467</v>
      </c>
      <c r="B81" s="988"/>
      <c r="C81" s="988"/>
      <c r="D81" s="988"/>
      <c r="E81" s="989"/>
      <c r="F81" s="279"/>
      <c r="G81" s="279"/>
      <c r="H81" s="279"/>
      <c r="I81" s="279"/>
      <c r="J81" s="1059"/>
      <c r="K81" s="1060"/>
      <c r="L81" s="1060"/>
      <c r="M81" s="1060"/>
    </row>
    <row r="82" spans="1:13" ht="12.75" customHeight="1">
      <c r="A82" s="987" t="s">
        <v>468</v>
      </c>
      <c r="B82" s="988"/>
      <c r="C82" s="988"/>
      <c r="D82" s="988"/>
      <c r="E82" s="989"/>
      <c r="F82" s="284"/>
      <c r="G82" s="284"/>
      <c r="H82" s="284"/>
      <c r="I82" s="284"/>
      <c r="J82" s="1059"/>
      <c r="K82" s="1060"/>
      <c r="L82" s="1060"/>
      <c r="M82" s="1060"/>
    </row>
    <row r="83" spans="1:13" ht="12.75" customHeight="1">
      <c r="A83" s="772"/>
      <c r="B83" s="772"/>
      <c r="C83" s="772"/>
      <c r="D83" s="772"/>
      <c r="E83" s="772"/>
      <c r="F83" s="639"/>
      <c r="G83" s="639"/>
      <c r="H83" s="389"/>
      <c r="I83" s="389"/>
      <c r="J83" s="170"/>
      <c r="K83" s="384"/>
      <c r="L83" s="384"/>
      <c r="M83" s="384"/>
    </row>
  </sheetData>
  <sheetProtection/>
  <mergeCells count="113">
    <mergeCell ref="F12:F14"/>
    <mergeCell ref="B10:M10"/>
    <mergeCell ref="C11:M11"/>
    <mergeCell ref="D33:D34"/>
    <mergeCell ref="E4:E8"/>
    <mergeCell ref="A39:A40"/>
    <mergeCell ref="J39:J40"/>
    <mergeCell ref="D39:D40"/>
    <mergeCell ref="I4:I8"/>
    <mergeCell ref="E12:E14"/>
    <mergeCell ref="C42:E42"/>
    <mergeCell ref="B43:E43"/>
    <mergeCell ref="B44:M44"/>
    <mergeCell ref="B39:B40"/>
    <mergeCell ref="J33:J34"/>
    <mergeCell ref="K39:K40"/>
    <mergeCell ref="C17:C18"/>
    <mergeCell ref="B17:B18"/>
    <mergeCell ref="H4:H8"/>
    <mergeCell ref="B4:B8"/>
    <mergeCell ref="C4:C8"/>
    <mergeCell ref="F4:F8"/>
    <mergeCell ref="A9:M9"/>
    <mergeCell ref="A17:A18"/>
    <mergeCell ref="D4:D8"/>
    <mergeCell ref="M6:M8"/>
    <mergeCell ref="A2:M2"/>
    <mergeCell ref="D12:D15"/>
    <mergeCell ref="J5:J8"/>
    <mergeCell ref="K5:M5"/>
    <mergeCell ref="J4:M4"/>
    <mergeCell ref="G12:G14"/>
    <mergeCell ref="G4:G8"/>
    <mergeCell ref="K3:M3"/>
    <mergeCell ref="A12:A15"/>
    <mergeCell ref="B12:B15"/>
    <mergeCell ref="A4:A8"/>
    <mergeCell ref="A33:A34"/>
    <mergeCell ref="K6:K8"/>
    <mergeCell ref="D17:D18"/>
    <mergeCell ref="C12:C15"/>
    <mergeCell ref="K56:K57"/>
    <mergeCell ref="A56:A57"/>
    <mergeCell ref="C56:C57"/>
    <mergeCell ref="D56:D57"/>
    <mergeCell ref="J56:J57"/>
    <mergeCell ref="K33:K34"/>
    <mergeCell ref="C35:E35"/>
    <mergeCell ref="C36:M36"/>
    <mergeCell ref="M33:M34"/>
    <mergeCell ref="C47:E47"/>
    <mergeCell ref="B56:B57"/>
    <mergeCell ref="C45:M45"/>
    <mergeCell ref="B33:B34"/>
    <mergeCell ref="M39:M40"/>
    <mergeCell ref="C39:C40"/>
    <mergeCell ref="A63:A65"/>
    <mergeCell ref="B63:B65"/>
    <mergeCell ref="D63:D65"/>
    <mergeCell ref="A71:E71"/>
    <mergeCell ref="M56:M57"/>
    <mergeCell ref="B52:E52"/>
    <mergeCell ref="B53:M53"/>
    <mergeCell ref="C54:M54"/>
    <mergeCell ref="A81:E81"/>
    <mergeCell ref="A82:E82"/>
    <mergeCell ref="A70:E70"/>
    <mergeCell ref="A72:E72"/>
    <mergeCell ref="A77:E77"/>
    <mergeCell ref="A78:E78"/>
    <mergeCell ref="A79:E79"/>
    <mergeCell ref="A74:E74"/>
    <mergeCell ref="A76:E76"/>
    <mergeCell ref="A73:E73"/>
    <mergeCell ref="C58:E58"/>
    <mergeCell ref="B59:E59"/>
    <mergeCell ref="B60:M60"/>
    <mergeCell ref="C67:E67"/>
    <mergeCell ref="C61:M61"/>
    <mergeCell ref="J75:M75"/>
    <mergeCell ref="A75:E75"/>
    <mergeCell ref="C63:C65"/>
    <mergeCell ref="B68:E68"/>
    <mergeCell ref="A69:E69"/>
    <mergeCell ref="C51:E51"/>
    <mergeCell ref="J81:M81"/>
    <mergeCell ref="J82:M82"/>
    <mergeCell ref="A83:G83"/>
    <mergeCell ref="J70:M70"/>
    <mergeCell ref="J71:M71"/>
    <mergeCell ref="J72:M72"/>
    <mergeCell ref="J73:M73"/>
    <mergeCell ref="J74:M74"/>
    <mergeCell ref="A80:E80"/>
    <mergeCell ref="J79:M79"/>
    <mergeCell ref="J76:M76"/>
    <mergeCell ref="J77:M77"/>
    <mergeCell ref="J78:M78"/>
    <mergeCell ref="J63:J65"/>
    <mergeCell ref="J80:M80"/>
    <mergeCell ref="K63:K65"/>
    <mergeCell ref="M63:M65"/>
    <mergeCell ref="J69:M69"/>
    <mergeCell ref="K1:M1"/>
    <mergeCell ref="L6:L8"/>
    <mergeCell ref="L33:L34"/>
    <mergeCell ref="L39:L40"/>
    <mergeCell ref="L56:L57"/>
    <mergeCell ref="L63:L65"/>
    <mergeCell ref="C20:M20"/>
    <mergeCell ref="C19:E19"/>
    <mergeCell ref="C33:C34"/>
    <mergeCell ref="C48:M48"/>
  </mergeCells>
  <printOptions/>
  <pageMargins left="0.1968503937007874" right="0.1968503937007874" top="0.5118110236220472" bottom="0.1968503937007874" header="0" footer="0"/>
  <pageSetup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I22"/>
  <sheetViews>
    <sheetView zoomScale="115" zoomScaleNormal="115" zoomScalePageLayoutView="0" workbookViewId="0" topLeftCell="A1">
      <selection activeCell="A23" sqref="A23"/>
    </sheetView>
  </sheetViews>
  <sheetFormatPr defaultColWidth="9.140625" defaultRowHeight="12.75"/>
  <cols>
    <col min="4" max="4" width="13.00390625" style="0" customWidth="1"/>
    <col min="5" max="5" width="11.421875" style="0" customWidth="1"/>
    <col min="6" max="6" width="14.28125" style="0" customWidth="1"/>
    <col min="7" max="7" width="13.140625" style="411" customWidth="1"/>
    <col min="8" max="9" width="13.8515625" style="411" customWidth="1"/>
  </cols>
  <sheetData>
    <row r="1" ht="19.5" customHeight="1">
      <c r="I1" s="632" t="s">
        <v>955</v>
      </c>
    </row>
    <row r="2" spans="1:9" ht="21" customHeight="1">
      <c r="A2" s="1097" t="s">
        <v>737</v>
      </c>
      <c r="B2" s="1097"/>
      <c r="C2" s="1097"/>
      <c r="D2" s="1097"/>
      <c r="E2" s="1097"/>
      <c r="F2" s="1097"/>
      <c r="G2" s="1097"/>
      <c r="H2" s="1097"/>
      <c r="I2" s="1097"/>
    </row>
    <row r="3" spans="1:9" ht="14.25">
      <c r="A3" s="309"/>
      <c r="B3" s="309"/>
      <c r="C3" s="309"/>
      <c r="D3" s="309"/>
      <c r="E3" s="309"/>
      <c r="F3" s="309"/>
      <c r="G3" s="309"/>
      <c r="H3" s="309"/>
      <c r="I3" s="309" t="s">
        <v>534</v>
      </c>
    </row>
    <row r="4" spans="1:9" ht="12.75" customHeight="1">
      <c r="A4" s="697" t="s">
        <v>283</v>
      </c>
      <c r="B4" s="697"/>
      <c r="C4" s="697"/>
      <c r="D4" s="697"/>
      <c r="E4" s="697"/>
      <c r="F4" s="671" t="s">
        <v>852</v>
      </c>
      <c r="G4" s="671" t="s">
        <v>318</v>
      </c>
      <c r="H4" s="671" t="s">
        <v>650</v>
      </c>
      <c r="I4" s="671" t="s">
        <v>725</v>
      </c>
    </row>
    <row r="5" spans="1:9" ht="12.75">
      <c r="A5" s="697"/>
      <c r="B5" s="697"/>
      <c r="C5" s="697"/>
      <c r="D5" s="697"/>
      <c r="E5" s="697"/>
      <c r="F5" s="671"/>
      <c r="G5" s="671"/>
      <c r="H5" s="671"/>
      <c r="I5" s="671"/>
    </row>
    <row r="6" spans="1:9" ht="12.75">
      <c r="A6" s="697"/>
      <c r="B6" s="697"/>
      <c r="C6" s="697"/>
      <c r="D6" s="697"/>
      <c r="E6" s="697"/>
      <c r="F6" s="671"/>
      <c r="G6" s="671"/>
      <c r="H6" s="671"/>
      <c r="I6" s="671"/>
    </row>
    <row r="7" spans="1:9" ht="12.75">
      <c r="A7" s="697"/>
      <c r="B7" s="697"/>
      <c r="C7" s="697"/>
      <c r="D7" s="697"/>
      <c r="E7" s="697"/>
      <c r="F7" s="671"/>
      <c r="G7" s="671"/>
      <c r="H7" s="671"/>
      <c r="I7" s="671"/>
    </row>
    <row r="8" spans="1:9" ht="12.75">
      <c r="A8" s="697"/>
      <c r="B8" s="697"/>
      <c r="C8" s="697"/>
      <c r="D8" s="697"/>
      <c r="E8" s="697"/>
      <c r="F8" s="671"/>
      <c r="G8" s="671"/>
      <c r="H8" s="671"/>
      <c r="I8" s="671"/>
    </row>
    <row r="9" spans="1:9" ht="20.25" customHeight="1">
      <c r="A9" s="1098" t="s">
        <v>711</v>
      </c>
      <c r="B9" s="1099"/>
      <c r="C9" s="1099"/>
      <c r="D9" s="1099"/>
      <c r="E9" s="1100"/>
      <c r="F9" s="372">
        <f>+'01šviet.'!F76+'02sveikat.'!F66+'03social.'!F76+'04sport.'!F73+'05kultura'!F92+'06turizm_paveld'!F86+'07Infrastr.'!F171+'08aplinkosauga'!F46+'09ž.ū.'!F33+'10verslas'!F23+'11valdym.'!F69</f>
        <v>56227.6</v>
      </c>
      <c r="G9" s="372">
        <f>+'01šviet.'!G76+'02sveikat.'!G66+'03social.'!G76+'04sport.'!G73+'05kultura'!G92+'06turizm_paveld'!G86+'07Infrastr.'!G171+'08aplinkosauga'!G46+'09ž.ū.'!G33+'10verslas'!G23+'11valdym.'!G69</f>
        <v>72789.7</v>
      </c>
      <c r="H9" s="372">
        <f>+'01šviet.'!H76+'02sveikat.'!H66+'03social.'!H76+'04sport.'!H73+'05kultura'!H92+'06turizm_paveld'!H86+'07Infrastr.'!H171+'08aplinkosauga'!H46+'09ž.ū.'!H33+'10verslas'!H23+'11valdym.'!H69</f>
        <v>81670.3</v>
      </c>
      <c r="I9" s="372">
        <f>+'01šviet.'!I76+'02sveikat.'!I66+'03social.'!I76+'04sport.'!I73+'05kultura'!I92+'06turizm_paveld'!I86+'07Infrastr.'!I171+'08aplinkosauga'!I46+'09ž.ū.'!I33+'10verslas'!I23+'11valdym.'!I69</f>
        <v>75010.6</v>
      </c>
    </row>
    <row r="10" spans="1:9" ht="15.75" customHeight="1">
      <c r="A10" s="1066" t="s">
        <v>293</v>
      </c>
      <c r="B10" s="1067"/>
      <c r="C10" s="1067"/>
      <c r="D10" s="1067"/>
      <c r="E10" s="1068"/>
      <c r="F10" s="531">
        <f>+F12+F13+F14+F15+F16+F17+F19+F20+F21+F22-F9</f>
        <v>0</v>
      </c>
      <c r="G10" s="531">
        <f>+G12+G13+G14+G15+G16+G17+G19+G20+G21+G22-G9</f>
        <v>0</v>
      </c>
      <c r="H10" s="531">
        <f>+H12+H13+H14+H15+H16+H17+H19+H20+H21+H22-H9</f>
        <v>0</v>
      </c>
      <c r="I10" s="531">
        <f>+I12+I13+I14+I15+I16+I17+I19+I20+I21+I22-I9</f>
        <v>0</v>
      </c>
    </row>
    <row r="11" spans="1:9" ht="21" customHeight="1">
      <c r="A11" s="1101" t="s">
        <v>21</v>
      </c>
      <c r="B11" s="1102"/>
      <c r="C11" s="1102"/>
      <c r="D11" s="1102"/>
      <c r="E11" s="1103"/>
      <c r="F11" s="372">
        <f>+'01šviet.'!F78+'02sveikat.'!F68+'03social.'!F78+'04sport.'!F75+'05kultura'!F94+'06turizm_paveld'!F88+'07Infrastr.'!F173+'08aplinkosauga'!F48+'09ž.ū.'!F35+'10verslas'!F25+'11valdym.'!F71</f>
        <v>45082</v>
      </c>
      <c r="G11" s="372">
        <f>+'01šviet.'!G78+'02sveikat.'!G68+'03social.'!G78+'04sport.'!G75+'05kultura'!G94+'06turizm_paveld'!G88+'07Infrastr.'!G173+'08aplinkosauga'!G48+'09ž.ū.'!G35+'10verslas'!G25+'11valdym.'!G71</f>
        <v>48035.1</v>
      </c>
      <c r="H11" s="372">
        <f>+'01šviet.'!H78+'02sveikat.'!H68+'03social.'!H78+'04sport.'!H75+'05kultura'!H94+'06turizm_paveld'!H88+'07Infrastr.'!H173+'08aplinkosauga'!H48+'09ž.ū.'!H35+'10verslas'!H25+'11valdym.'!H71</f>
        <v>54281.700000000004</v>
      </c>
      <c r="I11" s="372">
        <f>+'01šviet.'!I78+'02sveikat.'!I68+'03social.'!I78+'04sport.'!I75+'05kultura'!I94+'06turizm_paveld'!I88+'07Infrastr.'!I173+'08aplinkosauga'!I48+'09ž.ū.'!I35+'10verslas'!I25+'11valdym.'!I71</f>
        <v>54381.899999999994</v>
      </c>
    </row>
    <row r="12" spans="1:9" ht="21" customHeight="1">
      <c r="A12" s="987" t="s">
        <v>228</v>
      </c>
      <c r="B12" s="988"/>
      <c r="C12" s="988"/>
      <c r="D12" s="988"/>
      <c r="E12" s="989"/>
      <c r="F12" s="344">
        <f>+'01šviet.'!F79+'02sveikat.'!F69+'03social.'!F79+'04sport.'!F76+'05kultura'!F95+'06turizm_paveld'!F89+'07Infrastr.'!F174+'08aplinkosauga'!F49+'09ž.ū.'!F36+'10verslas'!F26+'11valdym.'!F72</f>
        <v>24815.700000000004</v>
      </c>
      <c r="G12" s="344">
        <f>+'01šviet.'!G79+'02sveikat.'!G69+'03social.'!G79+'04sport.'!G76+'05kultura'!G95+'06turizm_paveld'!G89+'07Infrastr.'!G174+'08aplinkosauga'!G49+'09ž.ū.'!G36+'10verslas'!G26+'11valdym.'!G72</f>
        <v>28293.4</v>
      </c>
      <c r="H12" s="344">
        <f>+'01šviet.'!H79+'02sveikat.'!H69+'03social.'!H79+'04sport.'!H76+'05kultura'!H95+'06turizm_paveld'!H89+'07Infrastr.'!H174+'08aplinkosauga'!H49+'09ž.ū.'!H36+'10verslas'!H26+'11valdym.'!H72</f>
        <v>29489.800000000003</v>
      </c>
      <c r="I12" s="344">
        <f>+'01šviet.'!I79+'02sveikat.'!I69+'03social.'!I79+'04sport.'!I76+'05kultura'!I95+'06turizm_paveld'!I89+'07Infrastr.'!I174+'08aplinkosauga'!I49+'09ž.ū.'!I36+'10verslas'!I26+'11valdym.'!I72</f>
        <v>29233.5</v>
      </c>
    </row>
    <row r="13" spans="1:9" ht="15" customHeight="1">
      <c r="A13" s="987" t="s">
        <v>376</v>
      </c>
      <c r="B13" s="988"/>
      <c r="C13" s="988"/>
      <c r="D13" s="988"/>
      <c r="E13" s="989"/>
      <c r="F13" s="344">
        <f>+'01šviet.'!F80+'02sveikat.'!F70+'03social.'!F80+'04sport.'!F77+'05kultura'!F96+'06turizm_paveld'!F90+'07Infrastr.'!F175+'08aplinkosauga'!F50+'09ž.ū.'!F37+'10verslas'!F27+'11valdym.'!F73</f>
        <v>15950.3</v>
      </c>
      <c r="G13" s="344">
        <f>+'01šviet.'!G80+'02sveikat.'!G70+'03social.'!G80+'04sport.'!G77+'05kultura'!G96+'06turizm_paveld'!G90+'07Infrastr.'!G175+'08aplinkosauga'!G50+'09ž.ū.'!G37+'10verslas'!G27+'11valdym.'!G73</f>
        <v>14858.099999999999</v>
      </c>
      <c r="H13" s="344">
        <f>+'01šviet.'!H80+'02sveikat.'!H70+'03social.'!H80+'04sport.'!H77+'05kultura'!H96+'06turizm_paveld'!H90+'07Infrastr.'!H175+'08aplinkosauga'!H50+'09ž.ū.'!H37+'10verslas'!H27+'11valdym.'!H73</f>
        <v>19892</v>
      </c>
      <c r="I13" s="344">
        <f>+'01šviet.'!I80+'02sveikat.'!I70+'03social.'!I80+'04sport.'!I77+'05kultura'!I96+'06turizm_paveld'!I90+'07Infrastr.'!I175+'08aplinkosauga'!I50+'09ž.ū.'!I37+'10verslas'!I27+'11valdym.'!I73</f>
        <v>20775.100000000002</v>
      </c>
    </row>
    <row r="14" spans="1:9" ht="15.75">
      <c r="A14" s="987" t="s">
        <v>229</v>
      </c>
      <c r="B14" s="988"/>
      <c r="C14" s="988"/>
      <c r="D14" s="988"/>
      <c r="E14" s="989"/>
      <c r="F14" s="344">
        <f>+'01šviet.'!F81+'02sveikat.'!F71+'03social.'!F81+'04sport.'!F78+'05kultura'!F97+'06turizm_paveld'!F91+'07Infrastr.'!F176+'08aplinkosauga'!F51+'09ž.ū.'!F38+'10verslas'!F28+'11valdym.'!F74</f>
        <v>250.3</v>
      </c>
      <c r="G14" s="344">
        <f>+'01šviet.'!G81+'02sveikat.'!G71+'03social.'!G81+'04sport.'!G78+'05kultura'!G97+'06turizm_paveld'!G91+'07Infrastr.'!G176+'08aplinkosauga'!G51+'09ž.ū.'!G38+'10verslas'!G28+'11valdym.'!G74</f>
        <v>297.20000000000005</v>
      </c>
      <c r="H14" s="344">
        <f>+'01šviet.'!H81+'02sveikat.'!H71+'03social.'!H81+'04sport.'!H78+'05kultura'!H97+'06turizm_paveld'!H91+'07Infrastr.'!H176+'08aplinkosauga'!H51+'09ž.ū.'!H38+'10verslas'!H28+'11valdym.'!H74</f>
        <v>300.5</v>
      </c>
      <c r="I14" s="344">
        <f>+'01šviet.'!I81+'02sveikat.'!I71+'03social.'!I81+'04sport.'!I78+'05kultura'!I97+'06turizm_paveld'!I91+'07Infrastr.'!I176+'08aplinkosauga'!I51+'09ž.ū.'!I38+'10verslas'!I28+'11valdym.'!I74</f>
        <v>300.5</v>
      </c>
    </row>
    <row r="15" spans="1:9" ht="15.75">
      <c r="A15" s="987" t="s">
        <v>230</v>
      </c>
      <c r="B15" s="988"/>
      <c r="C15" s="988"/>
      <c r="D15" s="988"/>
      <c r="E15" s="989"/>
      <c r="F15" s="344">
        <f>+'01šviet.'!F82+'02sveikat.'!F72+'03social.'!F82+'04sport.'!F79+'05kultura'!F98+'06turizm_paveld'!F92+'07Infrastr.'!F177+'08aplinkosauga'!F52+'09ž.ū.'!F39+'10verslas'!F29+'11valdym.'!F75</f>
        <v>1473.8</v>
      </c>
      <c r="G15" s="344">
        <f>+'01šviet.'!G82+'02sveikat.'!G72+'03social.'!G82+'04sport.'!G79+'05kultura'!G98+'06turizm_paveld'!G92+'07Infrastr.'!G177+'08aplinkosauga'!G52+'09ž.ū.'!G39+'10verslas'!G29+'11valdym.'!G75</f>
        <v>1554.6999999999998</v>
      </c>
      <c r="H15" s="344">
        <f>+'01šviet.'!H82+'02sveikat.'!H72+'03social.'!H82+'04sport.'!H79+'05kultura'!H98+'06turizm_paveld'!H92+'07Infrastr.'!H177+'08aplinkosauga'!H52+'09ž.ū.'!H39+'10verslas'!H29+'11valdym.'!H75</f>
        <v>1583.2</v>
      </c>
      <c r="I15" s="344">
        <f>+'01šviet.'!I82+'02sveikat.'!I72+'03social.'!I82+'04sport.'!I79+'05kultura'!I98+'06turizm_paveld'!I92+'07Infrastr.'!I177+'08aplinkosauga'!I52+'09ž.ū.'!I39+'10verslas'!I29+'11valdym.'!I75</f>
        <v>1604.2</v>
      </c>
    </row>
    <row r="16" spans="1:9" ht="15.75">
      <c r="A16" s="987" t="s">
        <v>233</v>
      </c>
      <c r="B16" s="988"/>
      <c r="C16" s="988"/>
      <c r="D16" s="988"/>
      <c r="E16" s="989"/>
      <c r="F16" s="344">
        <f>+'01šviet.'!F83+'02sveikat.'!F73+'03social.'!F83+'04sport.'!F80+'05kultura'!F99+'06turizm_paveld'!F93+'07Infrastr.'!F178+'08aplinkosauga'!F53+'09ž.ū.'!F40+'10verslas'!F30+'11valdym.'!F76</f>
        <v>1067</v>
      </c>
      <c r="G16" s="344">
        <f>+'01šviet.'!G83+'02sveikat.'!G73+'03social.'!G83+'04sport.'!G80+'05kultura'!G99+'06turizm_paveld'!G93+'07Infrastr.'!G178+'08aplinkosauga'!G53+'09ž.ū.'!G40+'10verslas'!G30+'11valdym.'!G76</f>
        <v>1437.7</v>
      </c>
      <c r="H16" s="344">
        <f>+'01šviet.'!H83+'02sveikat.'!H73+'03social.'!H83+'04sport.'!H80+'05kultura'!H99+'06turizm_paveld'!H93+'07Infrastr.'!H178+'08aplinkosauga'!H53+'09ž.ū.'!H40+'10verslas'!H30+'11valdym.'!H76</f>
        <v>894.2</v>
      </c>
      <c r="I16" s="344">
        <f>+'01šviet.'!I83+'02sveikat.'!I73+'03social.'!I83+'04sport.'!I80+'05kultura'!I99+'06turizm_paveld'!I93+'07Infrastr.'!I178+'08aplinkosauga'!I53+'09ž.ū.'!I40+'10verslas'!I30+'11valdym.'!I76</f>
        <v>776.6</v>
      </c>
    </row>
    <row r="17" spans="1:9" ht="15.75">
      <c r="A17" s="987" t="s">
        <v>234</v>
      </c>
      <c r="B17" s="988"/>
      <c r="C17" s="988"/>
      <c r="D17" s="988"/>
      <c r="E17" s="989"/>
      <c r="F17" s="344">
        <f>+'01šviet.'!F84+'02sveikat.'!F74+'03social.'!F84+'04sport.'!F81+'05kultura'!F100+'06turizm_paveld'!F94+'07Infrastr.'!F179+'08aplinkosauga'!F54+'09ž.ū.'!F41+'10verslas'!F31+'11valdym.'!F77</f>
        <v>2085</v>
      </c>
      <c r="G17" s="344">
        <f>+'01šviet.'!G84+'02sveikat.'!G74+'03social.'!G84+'04sport.'!G81+'05kultura'!G100+'06turizm_paveld'!G94+'07Infrastr.'!G179+'08aplinkosauga'!G54+'09ž.ū.'!G41+'10verslas'!G31+'11valdym.'!G77</f>
        <v>2209</v>
      </c>
      <c r="H17" s="344">
        <f>+'01šviet.'!H84+'02sveikat.'!H74+'03social.'!H84+'04sport.'!H81+'05kultura'!H100+'06turizm_paveld'!H94+'07Infrastr.'!H179+'08aplinkosauga'!H54+'09ž.ū.'!H41+'10verslas'!H31+'11valdym.'!H77</f>
        <v>2739</v>
      </c>
      <c r="I17" s="344">
        <f>+'01šviet.'!I84+'02sveikat.'!I74+'03social.'!I84+'04sport.'!I81+'05kultura'!I100+'06turizm_paveld'!I94+'07Infrastr.'!I179+'08aplinkosauga'!I54+'09ž.ū.'!I41+'10verslas'!I31+'11valdym.'!I77</f>
        <v>2779</v>
      </c>
    </row>
    <row r="18" spans="1:9" ht="16.5" customHeight="1">
      <c r="A18" s="1094" t="s">
        <v>20</v>
      </c>
      <c r="B18" s="1095"/>
      <c r="C18" s="1095"/>
      <c r="D18" s="1095"/>
      <c r="E18" s="1096"/>
      <c r="F18" s="372">
        <f>+'01šviet.'!F85+'02sveikat.'!F75+'03social.'!F85+'04sport.'!F82+'05kultura'!F101+'06turizm_paveld'!F95+'07Infrastr.'!F180+'08aplinkosauga'!F55+'09ž.ū.'!F42+'10verslas'!F32+'11valdym.'!F78</f>
        <v>10585.5</v>
      </c>
      <c r="G18" s="372">
        <f>+'01šviet.'!G85+'02sveikat.'!G75+'03social.'!G85+'04sport.'!G82+'05kultura'!G101+'06turizm_paveld'!G95+'07Infrastr.'!G180+'08aplinkosauga'!G55+'09ž.ū.'!G42+'10verslas'!G32+'11valdym.'!G78</f>
        <v>24139.6</v>
      </c>
      <c r="H18" s="372">
        <f>+'01šviet.'!H85+'02sveikat.'!H75+'03social.'!H85+'04sport.'!H82+'05kultura'!H101+'06turizm_paveld'!H95+'07Infrastr.'!H180+'08aplinkosauga'!H55+'09ž.ū.'!H42+'10verslas'!H32+'11valdym.'!H78</f>
        <v>26771.600000000002</v>
      </c>
      <c r="I18" s="372">
        <f>+'01šviet.'!I85+'02sveikat.'!I75+'03social.'!I85+'04sport.'!I82+'05kultura'!I101+'06turizm_paveld'!I95+'07Infrastr.'!I180+'08aplinkosauga'!I55+'09ž.ū.'!I42+'10verslas'!I32+'11valdym.'!I78</f>
        <v>19541.7</v>
      </c>
    </row>
    <row r="19" spans="1:9" ht="15.75">
      <c r="A19" s="987" t="s">
        <v>231</v>
      </c>
      <c r="B19" s="988"/>
      <c r="C19" s="988"/>
      <c r="D19" s="988"/>
      <c r="E19" s="989"/>
      <c r="F19" s="344">
        <f>+'01šviet.'!F86+'02sveikat.'!F76+'03social.'!F86+'04sport.'!F83+'05kultura'!F102+'06turizm_paveld'!F96+'07Infrastr.'!F181+'08aplinkosauga'!F56+'09ž.ū.'!F43+'10verslas'!F33+'11valdym.'!F79</f>
        <v>2708.7</v>
      </c>
      <c r="G19" s="344">
        <f>+'01šviet.'!G86+'02sveikat.'!G76+'03social.'!G86+'04sport.'!G83+'05kultura'!G102+'06turizm_paveld'!G96+'07Infrastr.'!G181+'08aplinkosauga'!G56+'09ž.ū.'!G43+'10verslas'!G33+'11valdym.'!G79</f>
        <v>11513.2</v>
      </c>
      <c r="H19" s="344">
        <f>+'01šviet.'!H86+'02sveikat.'!H76+'03social.'!H86+'04sport.'!H83+'05kultura'!H102+'06turizm_paveld'!H96+'07Infrastr.'!H181+'08aplinkosauga'!H56+'09ž.ū.'!H43+'10verslas'!H33+'11valdym.'!H79</f>
        <v>13637.400000000001</v>
      </c>
      <c r="I19" s="344">
        <f>+'01šviet.'!I86+'02sveikat.'!I76+'03social.'!I86+'04sport.'!I83+'05kultura'!I102+'06turizm_paveld'!I96+'07Infrastr.'!I181+'08aplinkosauga'!I56+'09ž.ū.'!I43+'10verslas'!I33+'11valdym.'!I79</f>
        <v>7358.5</v>
      </c>
    </row>
    <row r="20" spans="1:9" ht="15.75">
      <c r="A20" s="987" t="s">
        <v>232</v>
      </c>
      <c r="B20" s="988"/>
      <c r="C20" s="988"/>
      <c r="D20" s="988"/>
      <c r="E20" s="989"/>
      <c r="F20" s="344">
        <f>+'01šviet.'!F87+'02sveikat.'!F77+'03social.'!F87+'04sport.'!F84+'05kultura'!F103+'06turizm_paveld'!F97+'07Infrastr.'!F182+'08aplinkosauga'!F57+'09ž.ū.'!F44+'10verslas'!F34+'11valdym.'!F80</f>
        <v>7197.599999999999</v>
      </c>
      <c r="G20" s="344">
        <f>+'01šviet.'!G87+'02sveikat.'!G77+'03social.'!G87+'04sport.'!G84+'05kultura'!G103+'06turizm_paveld'!G97+'07Infrastr.'!G182+'08aplinkosauga'!G57+'09ž.ū.'!G44+'10verslas'!G34+'11valdym.'!G80</f>
        <v>11764.9</v>
      </c>
      <c r="H20" s="344">
        <f>+'01šviet.'!H87+'02sveikat.'!H77+'03social.'!H87+'04sport.'!H84+'05kultura'!H103+'06turizm_paveld'!H97+'07Infrastr.'!H182+'08aplinkosauga'!H57+'09ž.ū.'!H44+'10verslas'!H34+'11valdym.'!H80</f>
        <v>11862.6</v>
      </c>
      <c r="I20" s="344">
        <f>+'01šviet.'!I87+'02sveikat.'!I77+'03social.'!I87+'04sport.'!I84+'05kultura'!I103+'06turizm_paveld'!I97+'07Infrastr.'!I182+'08aplinkosauga'!I57+'09ž.ū.'!I44+'10verslas'!I34+'11valdym.'!I80</f>
        <v>11378.6</v>
      </c>
    </row>
    <row r="21" spans="1:9" ht="15.75">
      <c r="A21" s="987" t="s">
        <v>235</v>
      </c>
      <c r="B21" s="988"/>
      <c r="C21" s="988"/>
      <c r="D21" s="988"/>
      <c r="E21" s="989"/>
      <c r="F21" s="344">
        <f>+'01šviet.'!F88+'02sveikat.'!F78+'03social.'!F88+'04sport.'!F85+'05kultura'!F104+'06turizm_paveld'!F98+'07Infrastr.'!F183+'08aplinkosauga'!F58+'09ž.ū.'!F45+'10verslas'!F35+'11valdym.'!F81</f>
        <v>588.5999999999999</v>
      </c>
      <c r="G21" s="344">
        <f>+'01šviet.'!G88+'02sveikat.'!G78+'03social.'!G88+'04sport.'!G85+'05kultura'!G104+'06turizm_paveld'!G98+'07Infrastr.'!G183+'08aplinkosauga'!G58+'09ž.ū.'!G45+'10verslas'!G35+'11valdym.'!G81</f>
        <v>703.5</v>
      </c>
      <c r="H21" s="344">
        <f>+'01šviet.'!H88+'02sveikat.'!H78+'03social.'!H88+'04sport.'!H85+'05kultura'!H104+'06turizm_paveld'!H98+'07Infrastr.'!H183+'08aplinkosauga'!H58+'09ž.ū.'!H45+'10verslas'!H35+'11valdym.'!H81</f>
        <v>1063.6</v>
      </c>
      <c r="I21" s="344">
        <f>+'01šviet.'!I88+'02sveikat.'!I78+'03social.'!I88+'04sport.'!I85+'05kultura'!I104+'06turizm_paveld'!I98+'07Infrastr.'!I183+'08aplinkosauga'!I58+'09ž.ū.'!I45+'10verslas'!I35+'11valdym.'!I81</f>
        <v>610.6</v>
      </c>
    </row>
    <row r="22" spans="1:9" ht="18" customHeight="1">
      <c r="A22" s="987" t="s">
        <v>236</v>
      </c>
      <c r="B22" s="988"/>
      <c r="C22" s="988"/>
      <c r="D22" s="988"/>
      <c r="E22" s="989"/>
      <c r="F22" s="344">
        <f>+'01šviet.'!F89+'02sveikat.'!F79+'03social.'!F89+'04sport.'!F86+'05kultura'!F105+'06turizm_paveld'!F99+'07Infrastr.'!F184+'08aplinkosauga'!F59+'09ž.ū.'!F46+'10verslas'!F36+'11valdym.'!F82</f>
        <v>90.6</v>
      </c>
      <c r="G22" s="344">
        <f>+'01šviet.'!G89+'02sveikat.'!G79+'03social.'!G89+'04sport.'!G86+'05kultura'!G105+'06turizm_paveld'!G99+'07Infrastr.'!G184+'08aplinkosauga'!G59+'09ž.ū.'!G46+'10verslas'!G36+'11valdym.'!G82</f>
        <v>158</v>
      </c>
      <c r="H22" s="344">
        <f>+'01šviet.'!H89+'02sveikat.'!H79+'03social.'!H89+'04sport.'!H86+'05kultura'!H105+'06turizm_paveld'!H99+'07Infrastr.'!H184+'08aplinkosauga'!H59+'09ž.ū.'!H46+'10verslas'!H36+'11valdym.'!H82</f>
        <v>208</v>
      </c>
      <c r="I22" s="344">
        <f>+'01šviet.'!I89+'02sveikat.'!I79+'03social.'!I89+'04sport.'!I86+'05kultura'!I105+'06turizm_paveld'!I99+'07Infrastr.'!I184+'08aplinkosauga'!I59+'09ž.ū.'!I46+'10verslas'!I36+'11valdym.'!I82</f>
        <v>194</v>
      </c>
    </row>
  </sheetData>
  <sheetProtection/>
  <mergeCells count="20">
    <mergeCell ref="A20:E20"/>
    <mergeCell ref="F4:F8"/>
    <mergeCell ref="A10:E10"/>
    <mergeCell ref="A22:E22"/>
    <mergeCell ref="A21:E21"/>
    <mergeCell ref="A2:I2"/>
    <mergeCell ref="H4:H8"/>
    <mergeCell ref="A9:E9"/>
    <mergeCell ref="A11:E11"/>
    <mergeCell ref="A19:E19"/>
    <mergeCell ref="A18:E18"/>
    <mergeCell ref="A13:E13"/>
    <mergeCell ref="A12:E12"/>
    <mergeCell ref="A17:E17"/>
    <mergeCell ref="I4:I8"/>
    <mergeCell ref="G4:G8"/>
    <mergeCell ref="A16:E16"/>
    <mergeCell ref="A14:E14"/>
    <mergeCell ref="A15:E15"/>
    <mergeCell ref="A4:E8"/>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79"/>
  <sheetViews>
    <sheetView zoomScale="115" zoomScaleNormal="115" zoomScalePageLayoutView="0" workbookViewId="0" topLeftCell="A1">
      <pane xSplit="13" ySplit="7" topLeftCell="N8" activePane="bottomRight" state="frozen"/>
      <selection pane="topLeft" activeCell="A1" sqref="A1"/>
      <selection pane="topRight" activeCell="N1" sqref="N1"/>
      <selection pane="bottomLeft" activeCell="A7" sqref="A7"/>
      <selection pane="bottomRight" activeCell="D12" sqref="D12"/>
    </sheetView>
  </sheetViews>
  <sheetFormatPr defaultColWidth="9.140625" defaultRowHeight="30" customHeight="1"/>
  <cols>
    <col min="1" max="1" width="3.57421875" style="62" customWidth="1"/>
    <col min="2" max="2" width="3.28125" style="12" customWidth="1"/>
    <col min="3" max="3" width="3.421875" style="12" customWidth="1"/>
    <col min="4" max="4" width="40.57421875" style="12" customWidth="1"/>
    <col min="5" max="5" width="6.421875" style="12" customWidth="1"/>
    <col min="6" max="6" width="12.57421875" style="13" customWidth="1"/>
    <col min="7" max="9" width="12.8515625" style="13" customWidth="1"/>
    <col min="10" max="10" width="26.140625" style="13" customWidth="1"/>
    <col min="11" max="12" width="5.57421875" style="131" customWidth="1"/>
    <col min="13" max="13" width="6.421875" style="527" customWidth="1"/>
    <col min="14" max="14" width="18.140625" style="12" customWidth="1"/>
    <col min="15" max="16384" width="9.140625" style="12" customWidth="1"/>
  </cols>
  <sheetData>
    <row r="1" spans="11:13" ht="16.5" customHeight="1">
      <c r="K1" s="759" t="s">
        <v>749</v>
      </c>
      <c r="L1" s="759"/>
      <c r="M1" s="759"/>
    </row>
    <row r="2" spans="1:13" ht="18.75" customHeight="1">
      <c r="A2" s="764" t="s">
        <v>728</v>
      </c>
      <c r="B2" s="764"/>
      <c r="C2" s="764"/>
      <c r="D2" s="764"/>
      <c r="E2" s="764"/>
      <c r="F2" s="764"/>
      <c r="G2" s="764"/>
      <c r="H2" s="764"/>
      <c r="I2" s="764"/>
      <c r="J2" s="764"/>
      <c r="K2" s="764"/>
      <c r="L2" s="764"/>
      <c r="M2" s="764"/>
    </row>
    <row r="3" spans="1:13" ht="18.75" customHeight="1">
      <c r="A3" s="97"/>
      <c r="B3" s="97"/>
      <c r="C3" s="97"/>
      <c r="D3" s="97"/>
      <c r="E3" s="97"/>
      <c r="F3" s="97"/>
      <c r="G3" s="97"/>
      <c r="H3" s="97"/>
      <c r="I3" s="97"/>
      <c r="J3" s="97"/>
      <c r="K3" s="760" t="s">
        <v>534</v>
      </c>
      <c r="L3" s="760"/>
      <c r="M3" s="760"/>
    </row>
    <row r="4" spans="1:13" ht="21.75" customHeight="1">
      <c r="A4" s="696" t="s">
        <v>284</v>
      </c>
      <c r="B4" s="696" t="s">
        <v>285</v>
      </c>
      <c r="C4" s="696" t="s">
        <v>286</v>
      </c>
      <c r="D4" s="697" t="s">
        <v>287</v>
      </c>
      <c r="E4" s="696" t="s">
        <v>283</v>
      </c>
      <c r="F4" s="671" t="s">
        <v>791</v>
      </c>
      <c r="G4" s="671" t="s">
        <v>318</v>
      </c>
      <c r="H4" s="671" t="s">
        <v>535</v>
      </c>
      <c r="I4" s="671" t="s">
        <v>928</v>
      </c>
      <c r="J4" s="671" t="s">
        <v>288</v>
      </c>
      <c r="K4" s="671"/>
      <c r="L4" s="671"/>
      <c r="M4" s="671"/>
    </row>
    <row r="5" spans="1:13" ht="30" customHeight="1">
      <c r="A5" s="696"/>
      <c r="B5" s="696"/>
      <c r="C5" s="696"/>
      <c r="D5" s="697"/>
      <c r="E5" s="696"/>
      <c r="F5" s="671"/>
      <c r="G5" s="671"/>
      <c r="H5" s="671"/>
      <c r="I5" s="671"/>
      <c r="J5" s="747" t="s">
        <v>289</v>
      </c>
      <c r="K5" s="671"/>
      <c r="L5" s="671"/>
      <c r="M5" s="671"/>
    </row>
    <row r="6" spans="1:13" ht="30" customHeight="1">
      <c r="A6" s="696"/>
      <c r="B6" s="696"/>
      <c r="C6" s="696"/>
      <c r="D6" s="697"/>
      <c r="E6" s="696"/>
      <c r="F6" s="671"/>
      <c r="G6" s="671"/>
      <c r="H6" s="671"/>
      <c r="I6" s="671"/>
      <c r="J6" s="748"/>
      <c r="K6" s="699" t="s">
        <v>319</v>
      </c>
      <c r="L6" s="699" t="s">
        <v>540</v>
      </c>
      <c r="M6" s="699" t="s">
        <v>722</v>
      </c>
    </row>
    <row r="7" spans="1:13" ht="30" customHeight="1">
      <c r="A7" s="696"/>
      <c r="B7" s="696"/>
      <c r="C7" s="696"/>
      <c r="D7" s="697"/>
      <c r="E7" s="696"/>
      <c r="F7" s="671"/>
      <c r="G7" s="671"/>
      <c r="H7" s="671"/>
      <c r="I7" s="671"/>
      <c r="J7" s="748"/>
      <c r="K7" s="699"/>
      <c r="L7" s="699"/>
      <c r="M7" s="699"/>
    </row>
    <row r="8" spans="1:13" ht="13.5" customHeight="1">
      <c r="A8" s="696"/>
      <c r="B8" s="696"/>
      <c r="C8" s="696"/>
      <c r="D8" s="697"/>
      <c r="E8" s="696"/>
      <c r="F8" s="671"/>
      <c r="G8" s="671"/>
      <c r="H8" s="671"/>
      <c r="I8" s="671"/>
      <c r="J8" s="749"/>
      <c r="K8" s="699"/>
      <c r="L8" s="699"/>
      <c r="M8" s="699"/>
    </row>
    <row r="9" spans="1:13" ht="26.25" customHeight="1">
      <c r="A9" s="703" t="s">
        <v>660</v>
      </c>
      <c r="B9" s="704"/>
      <c r="C9" s="704"/>
      <c r="D9" s="704"/>
      <c r="E9" s="704"/>
      <c r="F9" s="704"/>
      <c r="G9" s="704"/>
      <c r="H9" s="704"/>
      <c r="I9" s="704"/>
      <c r="J9" s="704"/>
      <c r="K9" s="704"/>
      <c r="L9" s="704"/>
      <c r="M9" s="705"/>
    </row>
    <row r="10" spans="1:13" ht="16.5" customHeight="1">
      <c r="A10" s="15" t="s">
        <v>301</v>
      </c>
      <c r="B10" s="709" t="s">
        <v>237</v>
      </c>
      <c r="C10" s="709"/>
      <c r="D10" s="709"/>
      <c r="E10" s="709"/>
      <c r="F10" s="709"/>
      <c r="G10" s="709"/>
      <c r="H10" s="709"/>
      <c r="I10" s="709"/>
      <c r="J10" s="709"/>
      <c r="K10" s="709"/>
      <c r="L10" s="709"/>
      <c r="M10" s="709"/>
    </row>
    <row r="11" spans="1:13" ht="17.25" customHeight="1">
      <c r="A11" s="15" t="s">
        <v>301</v>
      </c>
      <c r="B11" s="15" t="s">
        <v>301</v>
      </c>
      <c r="C11" s="709" t="s">
        <v>238</v>
      </c>
      <c r="D11" s="709"/>
      <c r="E11" s="709"/>
      <c r="F11" s="709"/>
      <c r="G11" s="709"/>
      <c r="H11" s="709"/>
      <c r="I11" s="709"/>
      <c r="J11" s="709"/>
      <c r="K11" s="709"/>
      <c r="L11" s="709"/>
      <c r="M11" s="709"/>
    </row>
    <row r="12" spans="1:13" ht="76.5" customHeight="1">
      <c r="A12" s="96" t="s">
        <v>301</v>
      </c>
      <c r="B12" s="96" t="s">
        <v>301</v>
      </c>
      <c r="C12" s="96" t="s">
        <v>301</v>
      </c>
      <c r="D12" s="96" t="s">
        <v>575</v>
      </c>
      <c r="E12" s="81" t="s">
        <v>313</v>
      </c>
      <c r="F12" s="251">
        <v>43.5</v>
      </c>
      <c r="G12" s="251">
        <v>48.3</v>
      </c>
      <c r="H12" s="425">
        <v>48</v>
      </c>
      <c r="I12" s="251">
        <v>48</v>
      </c>
      <c r="J12" s="96" t="s">
        <v>574</v>
      </c>
      <c r="K12" s="567">
        <v>100</v>
      </c>
      <c r="L12" s="567">
        <v>100</v>
      </c>
      <c r="M12" s="567">
        <v>100</v>
      </c>
    </row>
    <row r="13" spans="1:13" ht="18.75" customHeight="1">
      <c r="A13" s="81" t="s">
        <v>301</v>
      </c>
      <c r="B13" s="61" t="s">
        <v>301</v>
      </c>
      <c r="C13" s="708" t="s">
        <v>241</v>
      </c>
      <c r="D13" s="708"/>
      <c r="E13" s="708"/>
      <c r="F13" s="273">
        <f>SUM(F12:F12)</f>
        <v>43.5</v>
      </c>
      <c r="G13" s="273">
        <f>SUM(G12:G12)</f>
        <v>48.3</v>
      </c>
      <c r="H13" s="273">
        <f>SUM(H12:H12)</f>
        <v>48</v>
      </c>
      <c r="I13" s="273">
        <f>SUM(I12:I12)</f>
        <v>48</v>
      </c>
      <c r="J13" s="725"/>
      <c r="K13" s="725"/>
      <c r="L13" s="725"/>
      <c r="M13" s="725"/>
    </row>
    <row r="14" spans="1:13" ht="19.5" customHeight="1">
      <c r="A14" s="15" t="s">
        <v>301</v>
      </c>
      <c r="B14" s="15" t="s">
        <v>302</v>
      </c>
      <c r="C14" s="709" t="s">
        <v>239</v>
      </c>
      <c r="D14" s="709"/>
      <c r="E14" s="709"/>
      <c r="F14" s="709"/>
      <c r="G14" s="709"/>
      <c r="H14" s="709"/>
      <c r="I14" s="709"/>
      <c r="J14" s="709"/>
      <c r="K14" s="709"/>
      <c r="L14" s="709"/>
      <c r="M14" s="709"/>
    </row>
    <row r="15" spans="1:13" ht="19.5" customHeight="1">
      <c r="A15" s="751" t="s">
        <v>301</v>
      </c>
      <c r="B15" s="750" t="s">
        <v>302</v>
      </c>
      <c r="C15" s="750" t="s">
        <v>301</v>
      </c>
      <c r="D15" s="751" t="s">
        <v>79</v>
      </c>
      <c r="E15" s="61" t="s">
        <v>2</v>
      </c>
      <c r="F15" s="548">
        <v>30.4</v>
      </c>
      <c r="G15" s="548">
        <v>34.3</v>
      </c>
      <c r="H15" s="548">
        <v>35</v>
      </c>
      <c r="I15" s="548">
        <v>35</v>
      </c>
      <c r="J15" s="756" t="s">
        <v>240</v>
      </c>
      <c r="K15" s="745" t="s">
        <v>740</v>
      </c>
      <c r="L15" s="745" t="s">
        <v>740</v>
      </c>
      <c r="M15" s="746" t="s">
        <v>740</v>
      </c>
    </row>
    <row r="16" spans="1:13" ht="22.5" customHeight="1">
      <c r="A16" s="751"/>
      <c r="B16" s="750"/>
      <c r="C16" s="750"/>
      <c r="D16" s="751"/>
      <c r="E16" s="61" t="s">
        <v>19</v>
      </c>
      <c r="F16" s="548">
        <v>205.7</v>
      </c>
      <c r="G16" s="548">
        <v>207</v>
      </c>
      <c r="H16" s="548">
        <v>207</v>
      </c>
      <c r="I16" s="548">
        <v>207</v>
      </c>
      <c r="J16" s="757"/>
      <c r="K16" s="745"/>
      <c r="L16" s="745"/>
      <c r="M16" s="746"/>
    </row>
    <row r="17" spans="1:13" ht="22.5" customHeight="1">
      <c r="A17" s="751"/>
      <c r="B17" s="750"/>
      <c r="C17" s="750"/>
      <c r="D17" s="751"/>
      <c r="E17" s="61" t="s">
        <v>23</v>
      </c>
      <c r="F17" s="548">
        <v>7.4</v>
      </c>
      <c r="G17" s="548">
        <v>10.7</v>
      </c>
      <c r="H17" s="548">
        <v>11</v>
      </c>
      <c r="I17" s="548">
        <v>11</v>
      </c>
      <c r="J17" s="758"/>
      <c r="K17" s="745"/>
      <c r="L17" s="745"/>
      <c r="M17" s="746"/>
    </row>
    <row r="18" spans="1:13" ht="39" customHeight="1">
      <c r="A18" s="61" t="s">
        <v>301</v>
      </c>
      <c r="B18" s="61" t="s">
        <v>301</v>
      </c>
      <c r="C18" s="76" t="s">
        <v>302</v>
      </c>
      <c r="D18" s="155" t="s">
        <v>547</v>
      </c>
      <c r="E18" s="8" t="s">
        <v>19</v>
      </c>
      <c r="F18" s="548">
        <v>4.3</v>
      </c>
      <c r="G18" s="548">
        <v>4.5</v>
      </c>
      <c r="H18" s="548">
        <v>4.5</v>
      </c>
      <c r="I18" s="548">
        <v>4.5</v>
      </c>
      <c r="J18" s="573" t="s">
        <v>646</v>
      </c>
      <c r="K18" s="570">
        <v>60</v>
      </c>
      <c r="L18" s="570">
        <v>60</v>
      </c>
      <c r="M18" s="570">
        <v>60</v>
      </c>
    </row>
    <row r="19" spans="1:13" ht="45.75" customHeight="1">
      <c r="A19" s="81" t="s">
        <v>301</v>
      </c>
      <c r="B19" s="82" t="s">
        <v>302</v>
      </c>
      <c r="C19" s="82" t="s">
        <v>303</v>
      </c>
      <c r="D19" s="81" t="s">
        <v>350</v>
      </c>
      <c r="E19" s="61" t="s">
        <v>2</v>
      </c>
      <c r="F19" s="229">
        <v>12.5</v>
      </c>
      <c r="G19" s="229">
        <v>5.1</v>
      </c>
      <c r="H19" s="229">
        <v>0</v>
      </c>
      <c r="I19" s="229">
        <v>0</v>
      </c>
      <c r="J19" s="84" t="s">
        <v>527</v>
      </c>
      <c r="K19" s="110">
        <v>1</v>
      </c>
      <c r="L19" s="110"/>
      <c r="M19" s="451"/>
    </row>
    <row r="20" spans="1:13" ht="26.25" customHeight="1">
      <c r="A20" s="651" t="s">
        <v>301</v>
      </c>
      <c r="B20" s="651" t="s">
        <v>302</v>
      </c>
      <c r="C20" s="651" t="s">
        <v>304</v>
      </c>
      <c r="D20" s="649" t="s">
        <v>906</v>
      </c>
      <c r="E20" s="553" t="s">
        <v>2</v>
      </c>
      <c r="F20" s="548">
        <v>0</v>
      </c>
      <c r="G20" s="548">
        <v>3</v>
      </c>
      <c r="H20" s="548">
        <v>6.5</v>
      </c>
      <c r="I20" s="548">
        <v>6.5</v>
      </c>
      <c r="J20" s="668" t="s">
        <v>741</v>
      </c>
      <c r="K20" s="726">
        <v>800</v>
      </c>
      <c r="L20" s="726">
        <v>900</v>
      </c>
      <c r="M20" s="726">
        <v>800</v>
      </c>
    </row>
    <row r="21" spans="1:13" ht="22.5" customHeight="1">
      <c r="A21" s="652"/>
      <c r="B21" s="652"/>
      <c r="C21" s="652"/>
      <c r="D21" s="675"/>
      <c r="E21" s="553" t="s">
        <v>4</v>
      </c>
      <c r="F21" s="548">
        <v>0</v>
      </c>
      <c r="G21" s="548">
        <v>30</v>
      </c>
      <c r="H21" s="548">
        <v>72</v>
      </c>
      <c r="I21" s="548">
        <v>72</v>
      </c>
      <c r="J21" s="695"/>
      <c r="K21" s="728"/>
      <c r="L21" s="728"/>
      <c r="M21" s="728"/>
    </row>
    <row r="22" spans="1:13" ht="19.5" customHeight="1">
      <c r="A22" s="653"/>
      <c r="B22" s="653"/>
      <c r="C22" s="653"/>
      <c r="D22" s="650"/>
      <c r="E22" s="553" t="s">
        <v>5</v>
      </c>
      <c r="F22" s="548">
        <v>0</v>
      </c>
      <c r="G22" s="548">
        <v>3</v>
      </c>
      <c r="H22" s="548">
        <v>6.5</v>
      </c>
      <c r="I22" s="548">
        <v>6.5</v>
      </c>
      <c r="J22" s="669"/>
      <c r="K22" s="727"/>
      <c r="L22" s="727"/>
      <c r="M22" s="727"/>
    </row>
    <row r="23" spans="1:13" ht="26.25" customHeight="1">
      <c r="A23" s="710" t="s">
        <v>301</v>
      </c>
      <c r="B23" s="710" t="s">
        <v>302</v>
      </c>
      <c r="C23" s="710" t="s">
        <v>305</v>
      </c>
      <c r="D23" s="719" t="s">
        <v>661</v>
      </c>
      <c r="E23" s="553" t="s">
        <v>2</v>
      </c>
      <c r="F23" s="548">
        <v>0</v>
      </c>
      <c r="G23" s="548">
        <v>0.5</v>
      </c>
      <c r="H23" s="548">
        <v>0.5</v>
      </c>
      <c r="I23" s="548">
        <v>0.5</v>
      </c>
      <c r="J23" s="668" t="s">
        <v>931</v>
      </c>
      <c r="K23" s="726">
        <v>24</v>
      </c>
      <c r="L23" s="726">
        <v>31</v>
      </c>
      <c r="M23" s="726">
        <v>38</v>
      </c>
    </row>
    <row r="24" spans="1:13" ht="21" customHeight="1">
      <c r="A24" s="718"/>
      <c r="B24" s="718"/>
      <c r="C24" s="718"/>
      <c r="D24" s="720"/>
      <c r="E24" s="85" t="s">
        <v>4</v>
      </c>
      <c r="F24" s="548">
        <v>0</v>
      </c>
      <c r="G24" s="548">
        <v>5</v>
      </c>
      <c r="H24" s="548">
        <v>5</v>
      </c>
      <c r="I24" s="548">
        <v>10</v>
      </c>
      <c r="J24" s="695"/>
      <c r="K24" s="728"/>
      <c r="L24" s="728"/>
      <c r="M24" s="728"/>
    </row>
    <row r="25" spans="1:13" ht="21" customHeight="1">
      <c r="A25" s="711"/>
      <c r="B25" s="711"/>
      <c r="C25" s="711"/>
      <c r="D25" s="721"/>
      <c r="E25" s="85" t="s">
        <v>5</v>
      </c>
      <c r="F25" s="548">
        <v>0</v>
      </c>
      <c r="G25" s="548">
        <v>0.5</v>
      </c>
      <c r="H25" s="548">
        <v>0.5</v>
      </c>
      <c r="I25" s="548">
        <v>0.5</v>
      </c>
      <c r="J25" s="669"/>
      <c r="K25" s="727"/>
      <c r="L25" s="727"/>
      <c r="M25" s="727"/>
    </row>
    <row r="26" spans="1:13" ht="15.75" customHeight="1">
      <c r="A26" s="81" t="s">
        <v>301</v>
      </c>
      <c r="B26" s="98" t="s">
        <v>302</v>
      </c>
      <c r="C26" s="708" t="s">
        <v>290</v>
      </c>
      <c r="D26" s="708"/>
      <c r="E26" s="708"/>
      <c r="F26" s="232">
        <f>SUM(F15:F25)</f>
        <v>260.3</v>
      </c>
      <c r="G26" s="232">
        <f>SUM(G15:G25)</f>
        <v>303.6</v>
      </c>
      <c r="H26" s="232">
        <f>SUM(H15:H25)</f>
        <v>348.5</v>
      </c>
      <c r="I26" s="232">
        <f>SUM(I15:I25)</f>
        <v>353.5</v>
      </c>
      <c r="J26" s="725"/>
      <c r="K26" s="725"/>
      <c r="L26" s="725"/>
      <c r="M26" s="725"/>
    </row>
    <row r="27" spans="1:13" ht="15.75" customHeight="1">
      <c r="A27" s="81" t="s">
        <v>301</v>
      </c>
      <c r="B27" s="708" t="s">
        <v>291</v>
      </c>
      <c r="C27" s="708"/>
      <c r="D27" s="708"/>
      <c r="E27" s="708"/>
      <c r="F27" s="232">
        <f>+F26+F13</f>
        <v>303.8</v>
      </c>
      <c r="G27" s="232">
        <f>+G26+G13</f>
        <v>351.90000000000003</v>
      </c>
      <c r="H27" s="232">
        <f>+H26+H13</f>
        <v>396.5</v>
      </c>
      <c r="I27" s="232">
        <f>+I26+I13</f>
        <v>401.5</v>
      </c>
      <c r="J27" s="725"/>
      <c r="K27" s="725"/>
      <c r="L27" s="725"/>
      <c r="M27" s="725"/>
    </row>
    <row r="28" spans="1:13" ht="16.5" customHeight="1">
      <c r="A28" s="15" t="s">
        <v>302</v>
      </c>
      <c r="B28" s="709" t="s">
        <v>242</v>
      </c>
      <c r="C28" s="709"/>
      <c r="D28" s="709"/>
      <c r="E28" s="709"/>
      <c r="F28" s="709"/>
      <c r="G28" s="709"/>
      <c r="H28" s="709"/>
      <c r="I28" s="709"/>
      <c r="J28" s="709"/>
      <c r="K28" s="709"/>
      <c r="L28" s="709"/>
      <c r="M28" s="709"/>
    </row>
    <row r="29" spans="1:13" ht="17.25" customHeight="1">
      <c r="A29" s="15" t="s">
        <v>302</v>
      </c>
      <c r="B29" s="15" t="s">
        <v>301</v>
      </c>
      <c r="C29" s="709" t="s">
        <v>243</v>
      </c>
      <c r="D29" s="709"/>
      <c r="E29" s="709"/>
      <c r="F29" s="709"/>
      <c r="G29" s="709"/>
      <c r="H29" s="709"/>
      <c r="I29" s="709"/>
      <c r="J29" s="709"/>
      <c r="K29" s="709"/>
      <c r="L29" s="709"/>
      <c r="M29" s="709"/>
    </row>
    <row r="30" spans="1:13" ht="27.75" customHeight="1">
      <c r="A30" s="710" t="s">
        <v>302</v>
      </c>
      <c r="B30" s="710" t="s">
        <v>301</v>
      </c>
      <c r="C30" s="633" t="s">
        <v>301</v>
      </c>
      <c r="D30" s="743" t="s">
        <v>642</v>
      </c>
      <c r="E30" s="553" t="s">
        <v>2</v>
      </c>
      <c r="F30" s="548">
        <v>20</v>
      </c>
      <c r="G30" s="548">
        <v>30</v>
      </c>
      <c r="H30" s="548">
        <v>30</v>
      </c>
      <c r="I30" s="548">
        <v>30</v>
      </c>
      <c r="J30" s="668" t="s">
        <v>612</v>
      </c>
      <c r="K30" s="659">
        <v>44</v>
      </c>
      <c r="L30" s="543">
        <v>39</v>
      </c>
      <c r="M30" s="726">
        <v>39</v>
      </c>
    </row>
    <row r="31" spans="1:13" ht="29.25" customHeight="1">
      <c r="A31" s="711"/>
      <c r="B31" s="711"/>
      <c r="C31" s="634"/>
      <c r="D31" s="744"/>
      <c r="E31" s="553" t="s">
        <v>15</v>
      </c>
      <c r="F31" s="548">
        <v>6.1</v>
      </c>
      <c r="G31" s="548">
        <v>15.5</v>
      </c>
      <c r="H31" s="548">
        <v>12.6</v>
      </c>
      <c r="I31" s="548">
        <v>12.6</v>
      </c>
      <c r="J31" s="669"/>
      <c r="K31" s="672"/>
      <c r="L31" s="560"/>
      <c r="M31" s="727"/>
    </row>
    <row r="32" spans="1:13" ht="18" customHeight="1">
      <c r="A32" s="81" t="s">
        <v>302</v>
      </c>
      <c r="B32" s="81" t="s">
        <v>301</v>
      </c>
      <c r="C32" s="708" t="s">
        <v>290</v>
      </c>
      <c r="D32" s="708"/>
      <c r="E32" s="708"/>
      <c r="F32" s="237">
        <f>SUM(F30:F31)</f>
        <v>26.1</v>
      </c>
      <c r="G32" s="237">
        <f>SUM(G30:G31)</f>
        <v>45.5</v>
      </c>
      <c r="H32" s="237">
        <f>SUM(H30:H31)</f>
        <v>42.6</v>
      </c>
      <c r="I32" s="237">
        <f>SUM(I30:I31)</f>
        <v>42.6</v>
      </c>
      <c r="J32" s="15"/>
      <c r="K32" s="18"/>
      <c r="L32" s="18"/>
      <c r="M32" s="459"/>
    </row>
    <row r="33" spans="1:13" ht="24" customHeight="1">
      <c r="A33" s="15" t="s">
        <v>302</v>
      </c>
      <c r="B33" s="15" t="s">
        <v>302</v>
      </c>
      <c r="C33" s="709" t="s">
        <v>244</v>
      </c>
      <c r="D33" s="709"/>
      <c r="E33" s="709"/>
      <c r="F33" s="709"/>
      <c r="G33" s="709"/>
      <c r="H33" s="709"/>
      <c r="I33" s="709"/>
      <c r="J33" s="709"/>
      <c r="K33" s="709"/>
      <c r="L33" s="709"/>
      <c r="M33" s="709"/>
    </row>
    <row r="34" spans="1:13" ht="30.75" customHeight="1">
      <c r="A34" s="710" t="s">
        <v>302</v>
      </c>
      <c r="B34" s="710" t="s">
        <v>302</v>
      </c>
      <c r="C34" s="633" t="s">
        <v>301</v>
      </c>
      <c r="D34" s="743" t="s">
        <v>959</v>
      </c>
      <c r="E34" s="556" t="s">
        <v>2</v>
      </c>
      <c r="F34" s="251">
        <v>10</v>
      </c>
      <c r="G34" s="251">
        <v>40</v>
      </c>
      <c r="H34" s="251">
        <v>20</v>
      </c>
      <c r="I34" s="251">
        <v>20</v>
      </c>
      <c r="J34" s="712" t="s">
        <v>958</v>
      </c>
      <c r="K34" s="754">
        <v>116</v>
      </c>
      <c r="L34" s="706">
        <v>58</v>
      </c>
      <c r="M34" s="706">
        <v>58</v>
      </c>
    </row>
    <row r="35" spans="1:13" ht="31.5" customHeight="1">
      <c r="A35" s="711"/>
      <c r="B35" s="711"/>
      <c r="C35" s="634"/>
      <c r="D35" s="744"/>
      <c r="E35" s="556" t="s">
        <v>5</v>
      </c>
      <c r="F35" s="272">
        <v>40</v>
      </c>
      <c r="G35" s="251">
        <v>120</v>
      </c>
      <c r="H35" s="251">
        <v>83</v>
      </c>
      <c r="I35" s="251">
        <v>83</v>
      </c>
      <c r="J35" s="713"/>
      <c r="K35" s="755"/>
      <c r="L35" s="707"/>
      <c r="M35" s="707"/>
    </row>
    <row r="36" spans="1:13" ht="44.25" customHeight="1">
      <c r="A36" s="81" t="s">
        <v>302</v>
      </c>
      <c r="B36" s="81" t="s">
        <v>302</v>
      </c>
      <c r="C36" s="79" t="s">
        <v>302</v>
      </c>
      <c r="D36" s="85" t="s">
        <v>105</v>
      </c>
      <c r="E36" s="556" t="s">
        <v>2</v>
      </c>
      <c r="F36" s="251">
        <v>10.5</v>
      </c>
      <c r="G36" s="251">
        <v>10.5</v>
      </c>
      <c r="H36" s="251">
        <v>10.5</v>
      </c>
      <c r="I36" s="251">
        <v>10.5</v>
      </c>
      <c r="J36" s="84" t="s">
        <v>576</v>
      </c>
      <c r="K36" s="110" t="s">
        <v>577</v>
      </c>
      <c r="L36" s="110" t="s">
        <v>577</v>
      </c>
      <c r="M36" s="451" t="s">
        <v>577</v>
      </c>
    </row>
    <row r="37" spans="1:13" ht="26.25" customHeight="1">
      <c r="A37" s="710" t="s">
        <v>302</v>
      </c>
      <c r="B37" s="710" t="s">
        <v>302</v>
      </c>
      <c r="C37" s="633" t="s">
        <v>303</v>
      </c>
      <c r="D37" s="743" t="s">
        <v>903</v>
      </c>
      <c r="E37" s="556" t="s">
        <v>2</v>
      </c>
      <c r="F37" s="251">
        <v>20</v>
      </c>
      <c r="G37" s="251">
        <v>20</v>
      </c>
      <c r="H37" s="251">
        <v>18</v>
      </c>
      <c r="I37" s="251">
        <v>30.9</v>
      </c>
      <c r="J37" s="712" t="s">
        <v>245</v>
      </c>
      <c r="K37" s="714">
        <v>5</v>
      </c>
      <c r="L37" s="714">
        <v>5</v>
      </c>
      <c r="M37" s="762">
        <v>5</v>
      </c>
    </row>
    <row r="38" spans="1:13" ht="24" customHeight="1">
      <c r="A38" s="711"/>
      <c r="B38" s="711"/>
      <c r="C38" s="634"/>
      <c r="D38" s="744"/>
      <c r="E38" s="556" t="s">
        <v>15</v>
      </c>
      <c r="F38" s="251">
        <v>1.5</v>
      </c>
      <c r="G38" s="251">
        <v>1.5</v>
      </c>
      <c r="H38" s="251">
        <v>1.5</v>
      </c>
      <c r="I38" s="251">
        <v>1.5</v>
      </c>
      <c r="J38" s="713"/>
      <c r="K38" s="715"/>
      <c r="L38" s="715"/>
      <c r="M38" s="763"/>
    </row>
    <row r="39" spans="1:13" ht="46.5" customHeight="1">
      <c r="A39" s="81" t="s">
        <v>302</v>
      </c>
      <c r="B39" s="81" t="s">
        <v>302</v>
      </c>
      <c r="C39" s="79" t="s">
        <v>304</v>
      </c>
      <c r="D39" s="85" t="s">
        <v>927</v>
      </c>
      <c r="E39" s="556" t="s">
        <v>2</v>
      </c>
      <c r="F39" s="251">
        <v>5.6</v>
      </c>
      <c r="G39" s="251">
        <v>3.7</v>
      </c>
      <c r="H39" s="251">
        <v>0</v>
      </c>
      <c r="I39" s="251">
        <v>0</v>
      </c>
      <c r="J39" s="84" t="s">
        <v>246</v>
      </c>
      <c r="K39" s="110">
        <v>4000</v>
      </c>
      <c r="L39" s="110"/>
      <c r="M39" s="451"/>
    </row>
    <row r="40" spans="1:13" ht="42.75" customHeight="1">
      <c r="A40" s="81" t="s">
        <v>302</v>
      </c>
      <c r="B40" s="81" t="s">
        <v>302</v>
      </c>
      <c r="C40" s="79" t="s">
        <v>305</v>
      </c>
      <c r="D40" s="61" t="s">
        <v>643</v>
      </c>
      <c r="E40" s="81" t="s">
        <v>2</v>
      </c>
      <c r="F40" s="251">
        <v>12.1</v>
      </c>
      <c r="G40" s="251">
        <v>5</v>
      </c>
      <c r="H40" s="251">
        <v>0</v>
      </c>
      <c r="I40" s="251">
        <v>0</v>
      </c>
      <c r="J40" s="84" t="s">
        <v>497</v>
      </c>
      <c r="K40" s="115">
        <v>2</v>
      </c>
      <c r="L40" s="115"/>
      <c r="M40" s="525"/>
    </row>
    <row r="41" spans="1:13" ht="48.75" customHeight="1">
      <c r="A41" s="95" t="s">
        <v>302</v>
      </c>
      <c r="B41" s="81" t="s">
        <v>302</v>
      </c>
      <c r="C41" s="79" t="s">
        <v>306</v>
      </c>
      <c r="D41" s="61" t="s">
        <v>644</v>
      </c>
      <c r="E41" s="81" t="s">
        <v>2</v>
      </c>
      <c r="F41" s="251">
        <v>5.9</v>
      </c>
      <c r="G41" s="251">
        <v>5.9</v>
      </c>
      <c r="H41" s="251">
        <v>4.4</v>
      </c>
      <c r="I41" s="251">
        <v>0</v>
      </c>
      <c r="J41" s="84" t="s">
        <v>359</v>
      </c>
      <c r="K41" s="115" t="s">
        <v>360</v>
      </c>
      <c r="L41" s="115" t="s">
        <v>360</v>
      </c>
      <c r="M41" s="525"/>
    </row>
    <row r="42" spans="1:13" ht="47.25" customHeight="1">
      <c r="A42" s="95" t="s">
        <v>302</v>
      </c>
      <c r="B42" s="95" t="s">
        <v>302</v>
      </c>
      <c r="C42" s="79" t="s">
        <v>307</v>
      </c>
      <c r="D42" s="76" t="s">
        <v>645</v>
      </c>
      <c r="E42" s="81" t="s">
        <v>2</v>
      </c>
      <c r="F42" s="251">
        <v>18.6</v>
      </c>
      <c r="G42" s="251">
        <v>18.6</v>
      </c>
      <c r="H42" s="251">
        <v>18.6</v>
      </c>
      <c r="I42" s="251">
        <v>18.6</v>
      </c>
      <c r="J42" s="84" t="s">
        <v>482</v>
      </c>
      <c r="K42" s="552" t="s">
        <v>361</v>
      </c>
      <c r="L42" s="110" t="s">
        <v>362</v>
      </c>
      <c r="M42" s="451" t="s">
        <v>362</v>
      </c>
    </row>
    <row r="43" spans="1:13" ht="33.75" customHeight="1">
      <c r="A43" s="710" t="s">
        <v>302</v>
      </c>
      <c r="B43" s="710" t="s">
        <v>302</v>
      </c>
      <c r="C43" s="633" t="s">
        <v>308</v>
      </c>
      <c r="D43" s="649" t="s">
        <v>578</v>
      </c>
      <c r="E43" s="81" t="s">
        <v>2</v>
      </c>
      <c r="F43" s="251">
        <v>83.2</v>
      </c>
      <c r="G43" s="251">
        <v>41.3</v>
      </c>
      <c r="H43" s="251">
        <v>41.3</v>
      </c>
      <c r="I43" s="251">
        <v>41.3</v>
      </c>
      <c r="J43" s="712" t="s">
        <v>581</v>
      </c>
      <c r="K43" s="752" t="s">
        <v>582</v>
      </c>
      <c r="L43" s="716" t="s">
        <v>582</v>
      </c>
      <c r="M43" s="716" t="s">
        <v>909</v>
      </c>
    </row>
    <row r="44" spans="1:13" ht="31.5" customHeight="1">
      <c r="A44" s="711"/>
      <c r="B44" s="711"/>
      <c r="C44" s="634"/>
      <c r="D44" s="650"/>
      <c r="E44" s="81" t="s">
        <v>15</v>
      </c>
      <c r="F44" s="251">
        <v>2</v>
      </c>
      <c r="G44" s="251">
        <v>1</v>
      </c>
      <c r="H44" s="251">
        <v>1</v>
      </c>
      <c r="I44" s="251">
        <v>1</v>
      </c>
      <c r="J44" s="713"/>
      <c r="K44" s="753"/>
      <c r="L44" s="717"/>
      <c r="M44" s="717"/>
    </row>
    <row r="45" spans="1:13" ht="41.25" customHeight="1">
      <c r="A45" s="95" t="s">
        <v>302</v>
      </c>
      <c r="B45" s="95" t="s">
        <v>302</v>
      </c>
      <c r="C45" s="79" t="s">
        <v>309</v>
      </c>
      <c r="D45" s="76" t="s">
        <v>579</v>
      </c>
      <c r="E45" s="81" t="s">
        <v>2</v>
      </c>
      <c r="F45" s="251">
        <v>21.4</v>
      </c>
      <c r="G45" s="251">
        <v>10.3</v>
      </c>
      <c r="H45" s="251">
        <v>10.3</v>
      </c>
      <c r="I45" s="251">
        <v>10.3</v>
      </c>
      <c r="J45" s="3" t="s">
        <v>707</v>
      </c>
      <c r="K45" s="311">
        <v>14000</v>
      </c>
      <c r="L45" s="16">
        <v>14500</v>
      </c>
      <c r="M45" s="458">
        <v>14500</v>
      </c>
    </row>
    <row r="46" spans="1:13" ht="58.5" customHeight="1">
      <c r="A46" s="544" t="s">
        <v>302</v>
      </c>
      <c r="B46" s="544" t="s">
        <v>302</v>
      </c>
      <c r="C46" s="555" t="s">
        <v>310</v>
      </c>
      <c r="D46" s="553" t="s">
        <v>904</v>
      </c>
      <c r="E46" s="556" t="s">
        <v>2</v>
      </c>
      <c r="F46" s="251">
        <v>50</v>
      </c>
      <c r="G46" s="251">
        <v>50</v>
      </c>
      <c r="H46" s="251">
        <v>50</v>
      </c>
      <c r="I46" s="251">
        <v>50</v>
      </c>
      <c r="J46" s="310" t="s">
        <v>615</v>
      </c>
      <c r="K46" s="311">
        <v>5</v>
      </c>
      <c r="L46" s="311">
        <v>5</v>
      </c>
      <c r="M46" s="460">
        <v>5</v>
      </c>
    </row>
    <row r="47" spans="1:13" ht="50.25" customHeight="1">
      <c r="A47" s="544" t="s">
        <v>302</v>
      </c>
      <c r="B47" s="544" t="s">
        <v>302</v>
      </c>
      <c r="C47" s="555" t="s">
        <v>311</v>
      </c>
      <c r="D47" s="553" t="s">
        <v>892</v>
      </c>
      <c r="E47" s="556" t="s">
        <v>2</v>
      </c>
      <c r="F47" s="251">
        <v>0</v>
      </c>
      <c r="G47" s="251">
        <v>12</v>
      </c>
      <c r="H47" s="251">
        <v>0</v>
      </c>
      <c r="I47" s="251">
        <v>0</v>
      </c>
      <c r="J47" s="310" t="s">
        <v>743</v>
      </c>
      <c r="K47" s="311">
        <v>2</v>
      </c>
      <c r="L47" s="311"/>
      <c r="M47" s="460"/>
    </row>
    <row r="48" spans="1:13" ht="31.5" customHeight="1">
      <c r="A48" s="95" t="s">
        <v>302</v>
      </c>
      <c r="B48" s="95" t="s">
        <v>302</v>
      </c>
      <c r="C48" s="79" t="s">
        <v>312</v>
      </c>
      <c r="D48" s="61" t="s">
        <v>516</v>
      </c>
      <c r="E48" s="81" t="s">
        <v>2</v>
      </c>
      <c r="F48" s="251">
        <v>1</v>
      </c>
      <c r="G48" s="251">
        <v>1</v>
      </c>
      <c r="H48" s="251">
        <v>1</v>
      </c>
      <c r="I48" s="251">
        <v>1</v>
      </c>
      <c r="J48" s="84" t="s">
        <v>115</v>
      </c>
      <c r="K48" s="552">
        <v>1</v>
      </c>
      <c r="L48" s="110">
        <v>1</v>
      </c>
      <c r="M48" s="451">
        <v>1</v>
      </c>
    </row>
    <row r="49" spans="1:13" ht="15.75" customHeight="1">
      <c r="A49" s="15" t="s">
        <v>302</v>
      </c>
      <c r="B49" s="44" t="s">
        <v>302</v>
      </c>
      <c r="C49" s="708" t="s">
        <v>290</v>
      </c>
      <c r="D49" s="708"/>
      <c r="E49" s="708"/>
      <c r="F49" s="232">
        <f>SUM(F34:F48)</f>
        <v>281.79999999999995</v>
      </c>
      <c r="G49" s="232">
        <f>SUM(G34:G48)</f>
        <v>340.8</v>
      </c>
      <c r="H49" s="232">
        <f>SUM(H34:H48)</f>
        <v>259.6</v>
      </c>
      <c r="I49" s="232">
        <f>SUM(I34:I48)</f>
        <v>268.1</v>
      </c>
      <c r="J49" s="725"/>
      <c r="K49" s="725"/>
      <c r="L49" s="725"/>
      <c r="M49" s="725"/>
    </row>
    <row r="50" spans="1:13" ht="15.75" customHeight="1">
      <c r="A50" s="15" t="s">
        <v>302</v>
      </c>
      <c r="B50" s="708" t="s">
        <v>227</v>
      </c>
      <c r="C50" s="708"/>
      <c r="D50" s="708"/>
      <c r="E50" s="708"/>
      <c r="F50" s="232">
        <f>+F49+F32</f>
        <v>307.9</v>
      </c>
      <c r="G50" s="232">
        <f>+G49+G32</f>
        <v>386.3</v>
      </c>
      <c r="H50" s="232">
        <f>+H49+H32</f>
        <v>302.20000000000005</v>
      </c>
      <c r="I50" s="232">
        <f>+I49+I32</f>
        <v>310.70000000000005</v>
      </c>
      <c r="J50" s="725"/>
      <c r="K50" s="725"/>
      <c r="L50" s="725"/>
      <c r="M50" s="725"/>
    </row>
    <row r="51" spans="1:13" ht="17.25" customHeight="1">
      <c r="A51" s="15" t="s">
        <v>303</v>
      </c>
      <c r="B51" s="709" t="s">
        <v>47</v>
      </c>
      <c r="C51" s="709"/>
      <c r="D51" s="709"/>
      <c r="E51" s="709"/>
      <c r="F51" s="709"/>
      <c r="G51" s="709"/>
      <c r="H51" s="709"/>
      <c r="I51" s="709"/>
      <c r="J51" s="709"/>
      <c r="K51" s="709"/>
      <c r="L51" s="709"/>
      <c r="M51" s="709"/>
    </row>
    <row r="52" spans="1:13" ht="15.75" customHeight="1">
      <c r="A52" s="15" t="s">
        <v>303</v>
      </c>
      <c r="B52" s="15" t="s">
        <v>301</v>
      </c>
      <c r="C52" s="709" t="s">
        <v>48</v>
      </c>
      <c r="D52" s="709"/>
      <c r="E52" s="709"/>
      <c r="F52" s="709"/>
      <c r="G52" s="709"/>
      <c r="H52" s="709"/>
      <c r="I52" s="709"/>
      <c r="J52" s="709"/>
      <c r="K52" s="709"/>
      <c r="L52" s="709"/>
      <c r="M52" s="709"/>
    </row>
    <row r="53" spans="1:13" ht="29.25" customHeight="1">
      <c r="A53" s="710" t="s">
        <v>303</v>
      </c>
      <c r="B53" s="710" t="s">
        <v>301</v>
      </c>
      <c r="C53" s="633" t="s">
        <v>301</v>
      </c>
      <c r="D53" s="668" t="s">
        <v>278</v>
      </c>
      <c r="E53" s="83" t="s">
        <v>19</v>
      </c>
      <c r="F53" s="572">
        <v>0</v>
      </c>
      <c r="G53" s="572">
        <v>0</v>
      </c>
      <c r="H53" s="572">
        <v>500</v>
      </c>
      <c r="I53" s="572">
        <v>700</v>
      </c>
      <c r="J53" s="668" t="s">
        <v>445</v>
      </c>
      <c r="K53" s="726">
        <v>100</v>
      </c>
      <c r="L53" s="726">
        <v>100</v>
      </c>
      <c r="M53" s="726">
        <v>100</v>
      </c>
    </row>
    <row r="54" spans="1:13" ht="29.25" customHeight="1">
      <c r="A54" s="711"/>
      <c r="B54" s="711"/>
      <c r="C54" s="634"/>
      <c r="D54" s="669"/>
      <c r="E54" s="83" t="s">
        <v>2</v>
      </c>
      <c r="F54" s="572">
        <v>78</v>
      </c>
      <c r="G54" s="572">
        <v>0</v>
      </c>
      <c r="H54" s="572">
        <v>0</v>
      </c>
      <c r="I54" s="572">
        <v>0</v>
      </c>
      <c r="J54" s="669"/>
      <c r="K54" s="727"/>
      <c r="L54" s="727"/>
      <c r="M54" s="727"/>
    </row>
    <row r="55" spans="1:13" ht="27" customHeight="1">
      <c r="A55" s="710" t="s">
        <v>303</v>
      </c>
      <c r="B55" s="710" t="s">
        <v>301</v>
      </c>
      <c r="C55" s="633" t="s">
        <v>302</v>
      </c>
      <c r="D55" s="668" t="s">
        <v>760</v>
      </c>
      <c r="E55" s="83" t="s">
        <v>2</v>
      </c>
      <c r="F55" s="223">
        <v>0</v>
      </c>
      <c r="G55" s="224">
        <v>15</v>
      </c>
      <c r="H55" s="224">
        <v>0</v>
      </c>
      <c r="I55" s="224">
        <v>0</v>
      </c>
      <c r="J55" s="668" t="s">
        <v>445</v>
      </c>
      <c r="K55" s="726">
        <v>100</v>
      </c>
      <c r="L55" s="726">
        <v>100</v>
      </c>
      <c r="M55" s="726">
        <v>100</v>
      </c>
    </row>
    <row r="56" spans="1:13" ht="27" customHeight="1">
      <c r="A56" s="711"/>
      <c r="B56" s="711"/>
      <c r="C56" s="634"/>
      <c r="D56" s="669"/>
      <c r="E56" s="83" t="s">
        <v>19</v>
      </c>
      <c r="F56" s="572">
        <v>0</v>
      </c>
      <c r="G56" s="572">
        <v>0</v>
      </c>
      <c r="H56" s="572">
        <v>285</v>
      </c>
      <c r="I56" s="572">
        <v>377</v>
      </c>
      <c r="J56" s="669"/>
      <c r="K56" s="727"/>
      <c r="L56" s="727"/>
      <c r="M56" s="727"/>
    </row>
    <row r="57" spans="1:13" s="461" customFormat="1" ht="33" customHeight="1">
      <c r="A57" s="651" t="s">
        <v>303</v>
      </c>
      <c r="B57" s="651" t="s">
        <v>301</v>
      </c>
      <c r="C57" s="651" t="s">
        <v>303</v>
      </c>
      <c r="D57" s="668" t="s">
        <v>322</v>
      </c>
      <c r="E57" s="551" t="s">
        <v>2</v>
      </c>
      <c r="F57" s="572">
        <v>0</v>
      </c>
      <c r="G57" s="572">
        <v>0</v>
      </c>
      <c r="H57" s="572">
        <v>19</v>
      </c>
      <c r="I57" s="572">
        <v>19</v>
      </c>
      <c r="J57" s="664" t="s">
        <v>782</v>
      </c>
      <c r="K57" s="636"/>
      <c r="L57" s="636"/>
      <c r="M57" s="651" t="s">
        <v>783</v>
      </c>
    </row>
    <row r="58" spans="1:13" s="461" customFormat="1" ht="30" customHeight="1">
      <c r="A58" s="652"/>
      <c r="B58" s="652"/>
      <c r="C58" s="652"/>
      <c r="D58" s="695"/>
      <c r="E58" s="551" t="s">
        <v>4</v>
      </c>
      <c r="F58" s="572">
        <v>0</v>
      </c>
      <c r="G58" s="572">
        <v>0</v>
      </c>
      <c r="H58" s="572">
        <v>210</v>
      </c>
      <c r="I58" s="572">
        <v>211</v>
      </c>
      <c r="J58" s="665"/>
      <c r="K58" s="737"/>
      <c r="L58" s="737"/>
      <c r="M58" s="652"/>
    </row>
    <row r="59" spans="1:13" s="461" customFormat="1" ht="33" customHeight="1">
      <c r="A59" s="653"/>
      <c r="B59" s="653"/>
      <c r="C59" s="653"/>
      <c r="D59" s="669"/>
      <c r="E59" s="551" t="s">
        <v>5</v>
      </c>
      <c r="F59" s="572">
        <v>0</v>
      </c>
      <c r="G59" s="572">
        <v>0</v>
      </c>
      <c r="H59" s="572">
        <v>19</v>
      </c>
      <c r="I59" s="572">
        <v>19</v>
      </c>
      <c r="J59" s="761"/>
      <c r="K59" s="637"/>
      <c r="L59" s="637"/>
      <c r="M59" s="653"/>
    </row>
    <row r="60" spans="1:13" s="60" customFormat="1" ht="35.25" customHeight="1">
      <c r="A60" s="710" t="s">
        <v>303</v>
      </c>
      <c r="B60" s="710" t="s">
        <v>301</v>
      </c>
      <c r="C60" s="633" t="s">
        <v>304</v>
      </c>
      <c r="D60" s="738" t="s">
        <v>580</v>
      </c>
      <c r="E60" s="84" t="s">
        <v>2</v>
      </c>
      <c r="F60" s="224">
        <v>0</v>
      </c>
      <c r="G60" s="224">
        <v>25</v>
      </c>
      <c r="H60" s="224">
        <v>15</v>
      </c>
      <c r="I60" s="224">
        <v>0</v>
      </c>
      <c r="J60" s="668" t="s">
        <v>454</v>
      </c>
      <c r="K60" s="726"/>
      <c r="L60" s="726">
        <v>1</v>
      </c>
      <c r="M60" s="726"/>
    </row>
    <row r="61" spans="1:13" s="60" customFormat="1" ht="30" customHeight="1">
      <c r="A61" s="711"/>
      <c r="B61" s="711"/>
      <c r="C61" s="634"/>
      <c r="D61" s="739"/>
      <c r="E61" s="84" t="s">
        <v>4</v>
      </c>
      <c r="F61" s="224">
        <v>0</v>
      </c>
      <c r="G61" s="224">
        <v>110</v>
      </c>
      <c r="H61" s="224">
        <v>50</v>
      </c>
      <c r="I61" s="224">
        <v>0</v>
      </c>
      <c r="J61" s="669"/>
      <c r="K61" s="727"/>
      <c r="L61" s="727"/>
      <c r="M61" s="727"/>
    </row>
    <row r="62" spans="1:13" s="60" customFormat="1" ht="31.5" customHeight="1">
      <c r="A62" s="82" t="s">
        <v>303</v>
      </c>
      <c r="B62" s="82" t="s">
        <v>301</v>
      </c>
      <c r="C62" s="79" t="s">
        <v>305</v>
      </c>
      <c r="D62" s="551" t="s">
        <v>38</v>
      </c>
      <c r="E62" s="83" t="s">
        <v>2</v>
      </c>
      <c r="F62" s="572">
        <v>0</v>
      </c>
      <c r="G62" s="572">
        <v>0</v>
      </c>
      <c r="H62" s="572">
        <v>0</v>
      </c>
      <c r="I62" s="572">
        <v>54</v>
      </c>
      <c r="J62" s="551" t="s">
        <v>456</v>
      </c>
      <c r="K62" s="552"/>
      <c r="L62" s="552"/>
      <c r="M62" s="571">
        <v>1</v>
      </c>
    </row>
    <row r="63" spans="1:13" ht="44.25" customHeight="1">
      <c r="A63" s="82" t="s">
        <v>303</v>
      </c>
      <c r="B63" s="82" t="s">
        <v>301</v>
      </c>
      <c r="C63" s="79" t="s">
        <v>306</v>
      </c>
      <c r="D63" s="551" t="s">
        <v>114</v>
      </c>
      <c r="E63" s="83" t="s">
        <v>2</v>
      </c>
      <c r="F63" s="572">
        <v>0</v>
      </c>
      <c r="G63" s="572">
        <v>0</v>
      </c>
      <c r="H63" s="572">
        <v>0</v>
      </c>
      <c r="I63" s="572">
        <v>55</v>
      </c>
      <c r="J63" s="551" t="s">
        <v>455</v>
      </c>
      <c r="K63" s="552"/>
      <c r="L63" s="552"/>
      <c r="M63" s="571">
        <v>1</v>
      </c>
    </row>
    <row r="64" spans="1:13" ht="18" customHeight="1">
      <c r="A64" s="15" t="s">
        <v>303</v>
      </c>
      <c r="B64" s="18" t="s">
        <v>301</v>
      </c>
      <c r="C64" s="708" t="s">
        <v>241</v>
      </c>
      <c r="D64" s="708"/>
      <c r="E64" s="708"/>
      <c r="F64" s="232">
        <f>SUM(F53:F63)</f>
        <v>78</v>
      </c>
      <c r="G64" s="232">
        <f>SUM(G53:G63)</f>
        <v>150</v>
      </c>
      <c r="H64" s="232">
        <f>SUM(H53:H63)</f>
        <v>1098</v>
      </c>
      <c r="I64" s="232">
        <f>SUM(I53:I63)</f>
        <v>1435</v>
      </c>
      <c r="J64" s="593"/>
      <c r="K64" s="593"/>
      <c r="L64" s="593"/>
      <c r="M64" s="593"/>
    </row>
    <row r="65" spans="1:13" ht="18.75" customHeight="1">
      <c r="A65" s="15" t="s">
        <v>303</v>
      </c>
      <c r="B65" s="708" t="s">
        <v>227</v>
      </c>
      <c r="C65" s="708"/>
      <c r="D65" s="708"/>
      <c r="E65" s="708"/>
      <c r="F65" s="232">
        <f>+F64</f>
        <v>78</v>
      </c>
      <c r="G65" s="232">
        <f>+G64</f>
        <v>150</v>
      </c>
      <c r="H65" s="232">
        <f>+H64</f>
        <v>1098</v>
      </c>
      <c r="I65" s="232">
        <f>+I64</f>
        <v>1435</v>
      </c>
      <c r="J65" s="362"/>
      <c r="K65" s="312"/>
      <c r="L65" s="312"/>
      <c r="M65" s="526"/>
    </row>
    <row r="66" spans="1:13" s="427" customFormat="1" ht="20.25" customHeight="1">
      <c r="A66" s="722" t="s">
        <v>292</v>
      </c>
      <c r="B66" s="723"/>
      <c r="C66" s="723"/>
      <c r="D66" s="723"/>
      <c r="E66" s="724"/>
      <c r="F66" s="426">
        <f>+F65+F50+F27</f>
        <v>689.7</v>
      </c>
      <c r="G66" s="426">
        <f>+G65+G50+G27</f>
        <v>888.2</v>
      </c>
      <c r="H66" s="426">
        <f>+H65+H50+H27</f>
        <v>1796.7</v>
      </c>
      <c r="I66" s="426">
        <f>+I65+I50+I27</f>
        <v>2147.2</v>
      </c>
      <c r="J66" s="729"/>
      <c r="K66" s="730"/>
      <c r="L66" s="730"/>
      <c r="M66" s="730"/>
    </row>
    <row r="67" spans="1:13" ht="16.5" customHeight="1">
      <c r="A67" s="734" t="s">
        <v>320</v>
      </c>
      <c r="B67" s="735"/>
      <c r="C67" s="735"/>
      <c r="D67" s="735"/>
      <c r="E67" s="736"/>
      <c r="F67" s="223"/>
      <c r="G67" s="223"/>
      <c r="H67" s="223"/>
      <c r="I67" s="223"/>
      <c r="J67" s="638"/>
      <c r="K67" s="639"/>
      <c r="L67" s="639"/>
      <c r="M67" s="639"/>
    </row>
    <row r="68" spans="1:13" ht="20.25" customHeight="1">
      <c r="A68" s="731" t="s">
        <v>21</v>
      </c>
      <c r="B68" s="732"/>
      <c r="C68" s="732"/>
      <c r="D68" s="732"/>
      <c r="E68" s="733"/>
      <c r="F68" s="341">
        <f>SUM(F69:F74)</f>
        <v>640.1</v>
      </c>
      <c r="G68" s="341">
        <f>SUM(G69:G74)</f>
        <v>601.7</v>
      </c>
      <c r="H68" s="341">
        <f>SUM(H69:H74)</f>
        <v>1335.6</v>
      </c>
      <c r="I68" s="341">
        <f>SUM(I69:I74)</f>
        <v>1730.1</v>
      </c>
      <c r="J68" s="638"/>
      <c r="K68" s="639"/>
      <c r="L68" s="639"/>
      <c r="M68" s="639"/>
    </row>
    <row r="69" spans="1:13" ht="19.5" customHeight="1">
      <c r="A69" s="640" t="s">
        <v>228</v>
      </c>
      <c r="B69" s="641"/>
      <c r="C69" s="641"/>
      <c r="D69" s="641"/>
      <c r="E69" s="642"/>
      <c r="F69" s="275">
        <f>+F63+F62+F60+F57+F55+F54+F48+F47+F46+F45+F43+F42+F41+F40+F39+F37+F36+F34+F30+F23+F20+F19+F15</f>
        <v>379.20000000000005</v>
      </c>
      <c r="G69" s="275">
        <f>+G63+G62+G60+G57+G55+G54+G48+G47+G46+G45+G43+G42+G41+G40+G39+G37+G36+G34+G30+G23+G20+G19+G15</f>
        <v>331.2</v>
      </c>
      <c r="H69" s="275">
        <f>+H63+H62+H60+H57+H55+H54+H48+H47+H46+H45+H43+H42+H41+H40+H39+H37+H36+H34+H30+H23+H20+H19+H15</f>
        <v>280.1</v>
      </c>
      <c r="I69" s="275">
        <f>+I63+I62+I60+I57+I55+I54+I48+I47+I46+I45+I43+I42+I41+I40+I39+I37+I36+I34+I30+I23+I20+I19+I15</f>
        <v>382.6</v>
      </c>
      <c r="J69" s="638"/>
      <c r="K69" s="639"/>
      <c r="L69" s="639"/>
      <c r="M69" s="639"/>
    </row>
    <row r="70" spans="1:13" ht="15.75" customHeight="1">
      <c r="A70" s="640" t="s">
        <v>376</v>
      </c>
      <c r="B70" s="641"/>
      <c r="C70" s="641"/>
      <c r="D70" s="641"/>
      <c r="E70" s="642"/>
      <c r="F70" s="276">
        <f>+F53+F16+F56+F18</f>
        <v>210</v>
      </c>
      <c r="G70" s="276">
        <f>+G53+G16+G56+G18</f>
        <v>211.5</v>
      </c>
      <c r="H70" s="276">
        <f>+H53+H16+H56+H18</f>
        <v>996.5</v>
      </c>
      <c r="I70" s="276">
        <f>+I53+I16+I56+I18</f>
        <v>1288.5</v>
      </c>
      <c r="J70" s="638"/>
      <c r="K70" s="639"/>
      <c r="L70" s="639"/>
      <c r="M70" s="639"/>
    </row>
    <row r="71" spans="1:13" ht="12.75">
      <c r="A71" s="640" t="s">
        <v>229</v>
      </c>
      <c r="B71" s="641"/>
      <c r="C71" s="641"/>
      <c r="D71" s="641"/>
      <c r="E71" s="642"/>
      <c r="F71" s="276">
        <f>+F12</f>
        <v>43.5</v>
      </c>
      <c r="G71" s="276">
        <f>+G12</f>
        <v>48.3</v>
      </c>
      <c r="H71" s="276">
        <f>+H12</f>
        <v>48</v>
      </c>
      <c r="I71" s="276">
        <f>+I12</f>
        <v>48</v>
      </c>
      <c r="J71" s="638"/>
      <c r="K71" s="639"/>
      <c r="L71" s="639"/>
      <c r="M71" s="639"/>
    </row>
    <row r="72" spans="1:13" ht="12.75">
      <c r="A72" s="640" t="s">
        <v>230</v>
      </c>
      <c r="B72" s="641"/>
      <c r="C72" s="641"/>
      <c r="D72" s="641"/>
      <c r="E72" s="642"/>
      <c r="F72" s="276">
        <f>+F17</f>
        <v>7.4</v>
      </c>
      <c r="G72" s="276">
        <f>+G17</f>
        <v>10.7</v>
      </c>
      <c r="H72" s="276">
        <f>+H17</f>
        <v>11</v>
      </c>
      <c r="I72" s="276">
        <f>+I17</f>
        <v>11</v>
      </c>
      <c r="J72" s="638"/>
      <c r="K72" s="639"/>
      <c r="L72" s="639"/>
      <c r="M72" s="639"/>
    </row>
    <row r="73" spans="1:13" ht="12.75">
      <c r="A73" s="640" t="s">
        <v>233</v>
      </c>
      <c r="B73" s="641"/>
      <c r="C73" s="641"/>
      <c r="D73" s="641"/>
      <c r="E73" s="642"/>
      <c r="F73" s="276"/>
      <c r="G73" s="276"/>
      <c r="H73" s="276"/>
      <c r="I73" s="276"/>
      <c r="J73" s="638"/>
      <c r="K73" s="639"/>
      <c r="L73" s="639"/>
      <c r="M73" s="639"/>
    </row>
    <row r="74" spans="1:13" ht="12.75">
      <c r="A74" s="640" t="s">
        <v>234</v>
      </c>
      <c r="B74" s="641"/>
      <c r="C74" s="641"/>
      <c r="D74" s="641"/>
      <c r="E74" s="642"/>
      <c r="F74" s="257"/>
      <c r="G74" s="257"/>
      <c r="H74" s="257"/>
      <c r="I74" s="257"/>
      <c r="J74" s="638"/>
      <c r="K74" s="639"/>
      <c r="L74" s="639"/>
      <c r="M74" s="639"/>
    </row>
    <row r="75" spans="1:13" ht="12.75">
      <c r="A75" s="740" t="s">
        <v>20</v>
      </c>
      <c r="B75" s="741"/>
      <c r="C75" s="741"/>
      <c r="D75" s="741"/>
      <c r="E75" s="742"/>
      <c r="F75" s="335">
        <f>SUM(F76:F79)</f>
        <v>49.6</v>
      </c>
      <c r="G75" s="335">
        <f>SUM(G76:G79)</f>
        <v>286.5</v>
      </c>
      <c r="H75" s="335">
        <f>SUM(H76:H79)</f>
        <v>461.1</v>
      </c>
      <c r="I75" s="335">
        <f>SUM(I76:I79)</f>
        <v>417.1</v>
      </c>
      <c r="J75" s="638"/>
      <c r="K75" s="639"/>
      <c r="L75" s="639"/>
      <c r="M75" s="639"/>
    </row>
    <row r="76" spans="1:13" ht="12.75">
      <c r="A76" s="640" t="s">
        <v>231</v>
      </c>
      <c r="B76" s="641"/>
      <c r="C76" s="641"/>
      <c r="D76" s="641"/>
      <c r="E76" s="642"/>
      <c r="F76" s="276">
        <f>+F61+F58+F24+F21</f>
        <v>0</v>
      </c>
      <c r="G76" s="276">
        <f>+G61+G58+G24+G21</f>
        <v>145</v>
      </c>
      <c r="H76" s="276">
        <f>+H61+H58+H24+H21</f>
        <v>337</v>
      </c>
      <c r="I76" s="276">
        <f>+I61+I58+I24+I21</f>
        <v>293</v>
      </c>
      <c r="J76" s="638"/>
      <c r="K76" s="639"/>
      <c r="L76" s="639"/>
      <c r="M76" s="639"/>
    </row>
    <row r="77" spans="1:13" ht="12.75">
      <c r="A77" s="640" t="s">
        <v>232</v>
      </c>
      <c r="B77" s="641"/>
      <c r="C77" s="641"/>
      <c r="D77" s="641"/>
      <c r="E77" s="642"/>
      <c r="F77" s="276">
        <f>+F59+F35+F25+F22</f>
        <v>40</v>
      </c>
      <c r="G77" s="276">
        <f>+G59+G35+G25+G22</f>
        <v>123.5</v>
      </c>
      <c r="H77" s="276">
        <f>+H59+H35+H25+H22</f>
        <v>109</v>
      </c>
      <c r="I77" s="276">
        <f>+I59+I35+I25+I22</f>
        <v>109</v>
      </c>
      <c r="J77" s="638"/>
      <c r="K77" s="639"/>
      <c r="L77" s="639"/>
      <c r="M77" s="639"/>
    </row>
    <row r="78" spans="1:13" ht="12.75">
      <c r="A78" s="640" t="s">
        <v>235</v>
      </c>
      <c r="B78" s="641"/>
      <c r="C78" s="641"/>
      <c r="D78" s="641"/>
      <c r="E78" s="642"/>
      <c r="F78" s="276">
        <f>+F44+F38+F31</f>
        <v>9.6</v>
      </c>
      <c r="G78" s="276">
        <f>+G44+G38+G31</f>
        <v>18</v>
      </c>
      <c r="H78" s="276">
        <f>+H44+H38+H31</f>
        <v>15.1</v>
      </c>
      <c r="I78" s="276">
        <f>+I44+I38+I31</f>
        <v>15.1</v>
      </c>
      <c r="J78" s="638"/>
      <c r="K78" s="639"/>
      <c r="L78" s="639"/>
      <c r="M78" s="639"/>
    </row>
    <row r="79" spans="1:13" ht="12.75">
      <c r="A79" s="640" t="s">
        <v>236</v>
      </c>
      <c r="B79" s="641"/>
      <c r="C79" s="641"/>
      <c r="D79" s="641"/>
      <c r="E79" s="642"/>
      <c r="F79" s="257"/>
      <c r="G79" s="257"/>
      <c r="H79" s="257"/>
      <c r="I79" s="257"/>
      <c r="J79" s="638"/>
      <c r="K79" s="639"/>
      <c r="L79" s="639"/>
      <c r="M79" s="639"/>
    </row>
  </sheetData>
  <sheetProtection/>
  <mergeCells count="155">
    <mergeCell ref="B51:M51"/>
    <mergeCell ref="C55:C56"/>
    <mergeCell ref="B55:B56"/>
    <mergeCell ref="A55:A56"/>
    <mergeCell ref="D55:D56"/>
    <mergeCell ref="J55:J56"/>
    <mergeCell ref="K53:K54"/>
    <mergeCell ref="A2:M2"/>
    <mergeCell ref="C14:M14"/>
    <mergeCell ref="G4:G8"/>
    <mergeCell ref="J4:M4"/>
    <mergeCell ref="A4:A8"/>
    <mergeCell ref="H4:H8"/>
    <mergeCell ref="F4:F8"/>
    <mergeCell ref="E4:E8"/>
    <mergeCell ref="B10:M10"/>
    <mergeCell ref="A9:M9"/>
    <mergeCell ref="K1:M1"/>
    <mergeCell ref="K3:M3"/>
    <mergeCell ref="M6:M8"/>
    <mergeCell ref="J57:J59"/>
    <mergeCell ref="M37:M38"/>
    <mergeCell ref="K55:K56"/>
    <mergeCell ref="C52:M52"/>
    <mergeCell ref="M43:M44"/>
    <mergeCell ref="M55:M56"/>
    <mergeCell ref="K57:K59"/>
    <mergeCell ref="J50:M50"/>
    <mergeCell ref="L55:L56"/>
    <mergeCell ref="C11:M11"/>
    <mergeCell ref="J13:M13"/>
    <mergeCell ref="M57:M59"/>
    <mergeCell ref="D57:D59"/>
    <mergeCell ref="D37:D38"/>
    <mergeCell ref="K34:K35"/>
    <mergeCell ref="J15:J17"/>
    <mergeCell ref="C13:E13"/>
    <mergeCell ref="A15:A17"/>
    <mergeCell ref="B15:B17"/>
    <mergeCell ref="K5:M5"/>
    <mergeCell ref="A43:A44"/>
    <mergeCell ref="K43:K44"/>
    <mergeCell ref="J43:J44"/>
    <mergeCell ref="D43:D44"/>
    <mergeCell ref="D34:D35"/>
    <mergeCell ref="C4:C8"/>
    <mergeCell ref="D4:D8"/>
    <mergeCell ref="L15:L17"/>
    <mergeCell ref="M15:M17"/>
    <mergeCell ref="B4:B8"/>
    <mergeCell ref="K6:K8"/>
    <mergeCell ref="J5:J8"/>
    <mergeCell ref="I4:I8"/>
    <mergeCell ref="K15:K17"/>
    <mergeCell ref="C15:C17"/>
    <mergeCell ref="D15:D17"/>
    <mergeCell ref="L6:L8"/>
    <mergeCell ref="K20:K22"/>
    <mergeCell ref="C20:C22"/>
    <mergeCell ref="M20:M22"/>
    <mergeCell ref="C26:E26"/>
    <mergeCell ref="D30:D31"/>
    <mergeCell ref="J23:J25"/>
    <mergeCell ref="K23:K25"/>
    <mergeCell ref="M23:M25"/>
    <mergeCell ref="J26:M26"/>
    <mergeCell ref="M30:M31"/>
    <mergeCell ref="D20:D22"/>
    <mergeCell ref="A77:E77"/>
    <mergeCell ref="A69:E69"/>
    <mergeCell ref="C43:C44"/>
    <mergeCell ref="B34:B35"/>
    <mergeCell ref="C34:C35"/>
    <mergeCell ref="C49:E49"/>
    <mergeCell ref="C37:C38"/>
    <mergeCell ref="B37:B38"/>
    <mergeCell ref="A37:A38"/>
    <mergeCell ref="D60:D61"/>
    <mergeCell ref="A78:E78"/>
    <mergeCell ref="B60:B61"/>
    <mergeCell ref="C33:M33"/>
    <mergeCell ref="C30:C31"/>
    <mergeCell ref="B30:B31"/>
    <mergeCell ref="B43:B44"/>
    <mergeCell ref="A74:E74"/>
    <mergeCell ref="A75:E75"/>
    <mergeCell ref="A76:E76"/>
    <mergeCell ref="A79:E79"/>
    <mergeCell ref="J72:M72"/>
    <mergeCell ref="M53:M54"/>
    <mergeCell ref="D53:D54"/>
    <mergeCell ref="C53:C54"/>
    <mergeCell ref="B53:B54"/>
    <mergeCell ref="J53:J54"/>
    <mergeCell ref="A71:E71"/>
    <mergeCell ref="A53:A54"/>
    <mergeCell ref="J69:M69"/>
    <mergeCell ref="J67:M67"/>
    <mergeCell ref="A57:A59"/>
    <mergeCell ref="A70:E70"/>
    <mergeCell ref="A72:E72"/>
    <mergeCell ref="A73:E73"/>
    <mergeCell ref="A68:E68"/>
    <mergeCell ref="C57:C59"/>
    <mergeCell ref="C64:E64"/>
    <mergeCell ref="A67:E67"/>
    <mergeCell ref="L57:L59"/>
    <mergeCell ref="J77:M77"/>
    <mergeCell ref="J78:M78"/>
    <mergeCell ref="J70:M70"/>
    <mergeCell ref="J71:M71"/>
    <mergeCell ref="J60:J61"/>
    <mergeCell ref="K60:K61"/>
    <mergeCell ref="M60:M61"/>
    <mergeCell ref="J66:M66"/>
    <mergeCell ref="J68:M68"/>
    <mergeCell ref="L60:L61"/>
    <mergeCell ref="L20:L22"/>
    <mergeCell ref="L23:L25"/>
    <mergeCell ref="J49:M49"/>
    <mergeCell ref="B50:E50"/>
    <mergeCell ref="J79:M79"/>
    <mergeCell ref="J73:M73"/>
    <mergeCell ref="J74:M74"/>
    <mergeCell ref="J75:M75"/>
    <mergeCell ref="J76:M76"/>
    <mergeCell ref="B20:B22"/>
    <mergeCell ref="A20:A22"/>
    <mergeCell ref="J20:J22"/>
    <mergeCell ref="A66:E66"/>
    <mergeCell ref="B65:E65"/>
    <mergeCell ref="B57:B59"/>
    <mergeCell ref="A60:A61"/>
    <mergeCell ref="C32:E32"/>
    <mergeCell ref="J27:M27"/>
    <mergeCell ref="K30:K31"/>
    <mergeCell ref="L53:L54"/>
    <mergeCell ref="L37:L38"/>
    <mergeCell ref="L43:L44"/>
    <mergeCell ref="A30:A31"/>
    <mergeCell ref="C60:C61"/>
    <mergeCell ref="C23:C25"/>
    <mergeCell ref="B23:B25"/>
    <mergeCell ref="A23:A25"/>
    <mergeCell ref="D23:D25"/>
    <mergeCell ref="K37:K38"/>
    <mergeCell ref="J37:J38"/>
    <mergeCell ref="M34:M35"/>
    <mergeCell ref="B27:E27"/>
    <mergeCell ref="B28:M28"/>
    <mergeCell ref="A34:A35"/>
    <mergeCell ref="J34:J35"/>
    <mergeCell ref="C29:M29"/>
    <mergeCell ref="L34:L35"/>
    <mergeCell ref="J30:J31"/>
  </mergeCells>
  <printOptions/>
  <pageMargins left="0.1968503937007874" right="0.1968503937007874" top="0.5118110236220472" bottom="0.1968503937007874" header="0" footer="0"/>
  <pageSetup fitToHeight="0"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A186"/>
  <sheetViews>
    <sheetView zoomScale="115" zoomScaleNormal="115" zoomScalePageLayoutView="0" workbookViewId="0" topLeftCell="A1">
      <pane ySplit="8" topLeftCell="A9" activePane="bottomLeft" state="frozen"/>
      <selection pane="topLeft" activeCell="A1" sqref="A1"/>
      <selection pane="bottomLeft" activeCell="S7" sqref="S7"/>
    </sheetView>
  </sheetViews>
  <sheetFormatPr defaultColWidth="9.140625" defaultRowHeight="12.75"/>
  <cols>
    <col min="1" max="1" width="3.140625" style="107" customWidth="1"/>
    <col min="2" max="2" width="3.421875" style="107" customWidth="1"/>
    <col min="3" max="3" width="2.8515625" style="107" customWidth="1"/>
    <col min="4" max="4" width="38.140625" style="108" customWidth="1"/>
    <col min="5" max="5" width="8.7109375" style="33" customWidth="1"/>
    <col min="6" max="6" width="12.28125" style="339" customWidth="1"/>
    <col min="7" max="7" width="11.7109375" style="339" customWidth="1"/>
    <col min="8" max="9" width="12.00390625" style="339" customWidth="1"/>
    <col min="10" max="10" width="25.140625" style="109" customWidth="1"/>
    <col min="11" max="13" width="5.57421875" style="400" customWidth="1"/>
    <col min="14" max="16384" width="9.140625" style="23" customWidth="1"/>
  </cols>
  <sheetData>
    <row r="1" spans="11:13" ht="23.25" customHeight="1">
      <c r="K1" s="767" t="s">
        <v>940</v>
      </c>
      <c r="L1" s="767"/>
      <c r="M1" s="767"/>
    </row>
    <row r="2" spans="1:13" ht="20.25" customHeight="1">
      <c r="A2" s="766" t="s">
        <v>729</v>
      </c>
      <c r="B2" s="766"/>
      <c r="C2" s="766"/>
      <c r="D2" s="766"/>
      <c r="E2" s="766"/>
      <c r="F2" s="766"/>
      <c r="G2" s="766"/>
      <c r="H2" s="766"/>
      <c r="I2" s="766"/>
      <c r="J2" s="766"/>
      <c r="K2" s="766"/>
      <c r="L2" s="766"/>
      <c r="M2" s="766"/>
    </row>
    <row r="3" spans="1:13" ht="27.75" customHeight="1">
      <c r="A3" s="102"/>
      <c r="B3" s="102"/>
      <c r="C3" s="102"/>
      <c r="D3" s="103"/>
      <c r="E3" s="49"/>
      <c r="F3" s="390"/>
      <c r="G3" s="390"/>
      <c r="H3" s="390"/>
      <c r="I3" s="390"/>
      <c r="J3" s="103"/>
      <c r="K3" s="793" t="s">
        <v>534</v>
      </c>
      <c r="L3" s="793"/>
      <c r="M3" s="793"/>
    </row>
    <row r="4" spans="1:27" s="25" customFormat="1" ht="15.75" customHeight="1">
      <c r="A4" s="696" t="s">
        <v>284</v>
      </c>
      <c r="B4" s="696" t="s">
        <v>285</v>
      </c>
      <c r="C4" s="696" t="s">
        <v>286</v>
      </c>
      <c r="D4" s="697" t="s">
        <v>287</v>
      </c>
      <c r="E4" s="696" t="s">
        <v>283</v>
      </c>
      <c r="F4" s="671" t="s">
        <v>791</v>
      </c>
      <c r="G4" s="671" t="s">
        <v>318</v>
      </c>
      <c r="H4" s="671" t="s">
        <v>535</v>
      </c>
      <c r="I4" s="671" t="s">
        <v>721</v>
      </c>
      <c r="J4" s="671" t="s">
        <v>288</v>
      </c>
      <c r="K4" s="671"/>
      <c r="L4" s="671"/>
      <c r="M4" s="671"/>
      <c r="N4" s="24"/>
      <c r="O4" s="24"/>
      <c r="P4" s="24"/>
      <c r="Q4" s="24"/>
      <c r="R4" s="24"/>
      <c r="S4" s="24"/>
      <c r="T4" s="24"/>
      <c r="U4" s="24"/>
      <c r="V4" s="24"/>
      <c r="W4" s="24"/>
      <c r="X4" s="24"/>
      <c r="Y4" s="24"/>
      <c r="Z4" s="24"/>
      <c r="AA4" s="24"/>
    </row>
    <row r="5" spans="1:27" s="25" customFormat="1" ht="18.75" customHeight="1">
      <c r="A5" s="696"/>
      <c r="B5" s="696"/>
      <c r="C5" s="696"/>
      <c r="D5" s="697"/>
      <c r="E5" s="696"/>
      <c r="F5" s="671"/>
      <c r="G5" s="671"/>
      <c r="H5" s="671"/>
      <c r="I5" s="671"/>
      <c r="J5" s="671" t="s">
        <v>289</v>
      </c>
      <c r="K5" s="671"/>
      <c r="L5" s="671"/>
      <c r="M5" s="671"/>
      <c r="N5" s="24"/>
      <c r="O5" s="24"/>
      <c r="P5" s="24"/>
      <c r="Q5" s="24"/>
      <c r="R5" s="24"/>
      <c r="S5" s="24"/>
      <c r="T5" s="24"/>
      <c r="U5" s="24"/>
      <c r="V5" s="24"/>
      <c r="W5" s="24"/>
      <c r="X5" s="24"/>
      <c r="Y5" s="24"/>
      <c r="Z5" s="24"/>
      <c r="AA5" s="24"/>
    </row>
    <row r="6" spans="1:27" s="25" customFormat="1" ht="15" customHeight="1">
      <c r="A6" s="696"/>
      <c r="B6" s="696"/>
      <c r="C6" s="696"/>
      <c r="D6" s="697"/>
      <c r="E6" s="696"/>
      <c r="F6" s="671"/>
      <c r="G6" s="671"/>
      <c r="H6" s="671"/>
      <c r="I6" s="671"/>
      <c r="J6" s="671"/>
      <c r="K6" s="699" t="s">
        <v>319</v>
      </c>
      <c r="L6" s="699" t="s">
        <v>540</v>
      </c>
      <c r="M6" s="699" t="s">
        <v>720</v>
      </c>
      <c r="N6" s="24"/>
      <c r="O6" s="24"/>
      <c r="P6" s="24"/>
      <c r="Q6" s="24"/>
      <c r="R6" s="24"/>
      <c r="S6" s="24"/>
      <c r="T6" s="24"/>
      <c r="U6" s="24"/>
      <c r="V6" s="24"/>
      <c r="W6" s="24"/>
      <c r="X6" s="24"/>
      <c r="Y6" s="24"/>
      <c r="Z6" s="24"/>
      <c r="AA6" s="24"/>
    </row>
    <row r="7" spans="1:27" s="25" customFormat="1" ht="44.25" customHeight="1">
      <c r="A7" s="696"/>
      <c r="B7" s="696"/>
      <c r="C7" s="696"/>
      <c r="D7" s="697"/>
      <c r="E7" s="696"/>
      <c r="F7" s="671"/>
      <c r="G7" s="671"/>
      <c r="H7" s="671"/>
      <c r="I7" s="671"/>
      <c r="J7" s="671"/>
      <c r="K7" s="699"/>
      <c r="L7" s="699"/>
      <c r="M7" s="699"/>
      <c r="N7" s="24"/>
      <c r="O7" s="24"/>
      <c r="P7" s="24"/>
      <c r="Q7" s="24"/>
      <c r="R7" s="24"/>
      <c r="S7" s="24"/>
      <c r="T7" s="24"/>
      <c r="U7" s="24"/>
      <c r="V7" s="24"/>
      <c r="W7" s="24"/>
      <c r="X7" s="24"/>
      <c r="Y7" s="24"/>
      <c r="Z7" s="24"/>
      <c r="AA7" s="24"/>
    </row>
    <row r="8" spans="1:27" s="25" customFormat="1" ht="19.5" customHeight="1">
      <c r="A8" s="696"/>
      <c r="B8" s="696"/>
      <c r="C8" s="696"/>
      <c r="D8" s="697"/>
      <c r="E8" s="696"/>
      <c r="F8" s="671"/>
      <c r="G8" s="671"/>
      <c r="H8" s="671"/>
      <c r="I8" s="671"/>
      <c r="J8" s="671"/>
      <c r="K8" s="699"/>
      <c r="L8" s="699"/>
      <c r="M8" s="699"/>
      <c r="N8" s="24"/>
      <c r="O8" s="24"/>
      <c r="P8" s="24"/>
      <c r="Q8" s="24"/>
      <c r="R8" s="24"/>
      <c r="S8" s="24"/>
      <c r="T8" s="24"/>
      <c r="U8" s="24"/>
      <c r="V8" s="24"/>
      <c r="W8" s="24"/>
      <c r="X8" s="24"/>
      <c r="Y8" s="24"/>
      <c r="Z8" s="24"/>
      <c r="AA8" s="24"/>
    </row>
    <row r="9" spans="1:13" s="24" customFormat="1" ht="25.5" customHeight="1">
      <c r="A9" s="703" t="s">
        <v>662</v>
      </c>
      <c r="B9" s="704"/>
      <c r="C9" s="704"/>
      <c r="D9" s="704"/>
      <c r="E9" s="704"/>
      <c r="F9" s="704"/>
      <c r="G9" s="704"/>
      <c r="H9" s="704"/>
      <c r="I9" s="704"/>
      <c r="J9" s="704"/>
      <c r="K9" s="704"/>
      <c r="L9" s="704"/>
      <c r="M9" s="705"/>
    </row>
    <row r="10" spans="1:13" s="26" customFormat="1" ht="13.5" customHeight="1">
      <c r="A10" s="44" t="s">
        <v>301</v>
      </c>
      <c r="B10" s="709" t="s">
        <v>377</v>
      </c>
      <c r="C10" s="709"/>
      <c r="D10" s="709"/>
      <c r="E10" s="709"/>
      <c r="F10" s="709"/>
      <c r="G10" s="709"/>
      <c r="H10" s="709"/>
      <c r="I10" s="709"/>
      <c r="J10" s="709"/>
      <c r="K10" s="709"/>
      <c r="L10" s="709"/>
      <c r="M10" s="709"/>
    </row>
    <row r="11" spans="1:13" s="26" customFormat="1" ht="16.5" customHeight="1">
      <c r="A11" s="44" t="s">
        <v>301</v>
      </c>
      <c r="B11" s="15" t="s">
        <v>301</v>
      </c>
      <c r="C11" s="709" t="s">
        <v>121</v>
      </c>
      <c r="D11" s="709"/>
      <c r="E11" s="709"/>
      <c r="F11" s="709"/>
      <c r="G11" s="709"/>
      <c r="H11" s="709"/>
      <c r="I11" s="709"/>
      <c r="J11" s="709"/>
      <c r="K11" s="709"/>
      <c r="L11" s="709"/>
      <c r="M11" s="709"/>
    </row>
    <row r="12" spans="1:13" s="27" customFormat="1" ht="23.25" customHeight="1">
      <c r="A12" s="750" t="s">
        <v>301</v>
      </c>
      <c r="B12" s="750" t="s">
        <v>301</v>
      </c>
      <c r="C12" s="750" t="s">
        <v>301</v>
      </c>
      <c r="D12" s="751" t="s">
        <v>93</v>
      </c>
      <c r="E12" s="1" t="s">
        <v>19</v>
      </c>
      <c r="F12" s="263">
        <v>271.8</v>
      </c>
      <c r="G12" s="263">
        <v>275.3</v>
      </c>
      <c r="H12" s="263">
        <v>280</v>
      </c>
      <c r="I12" s="263">
        <v>290</v>
      </c>
      <c r="J12" s="751" t="s">
        <v>247</v>
      </c>
      <c r="K12" s="645" t="s">
        <v>758</v>
      </c>
      <c r="L12" s="645" t="s">
        <v>758</v>
      </c>
      <c r="M12" s="645" t="s">
        <v>758</v>
      </c>
    </row>
    <row r="13" spans="1:13" s="27" customFormat="1" ht="20.25" customHeight="1">
      <c r="A13" s="750"/>
      <c r="B13" s="750"/>
      <c r="C13" s="750"/>
      <c r="D13" s="751"/>
      <c r="E13" s="1" t="s">
        <v>2</v>
      </c>
      <c r="F13" s="263">
        <v>2131.6</v>
      </c>
      <c r="G13" s="263">
        <v>2017.5</v>
      </c>
      <c r="H13" s="263">
        <v>2100</v>
      </c>
      <c r="I13" s="263">
        <v>2100</v>
      </c>
      <c r="J13" s="751"/>
      <c r="K13" s="645"/>
      <c r="L13" s="645"/>
      <c r="M13" s="645"/>
    </row>
    <row r="14" spans="1:13" s="27" customFormat="1" ht="19.5" customHeight="1">
      <c r="A14" s="750"/>
      <c r="B14" s="750"/>
      <c r="C14" s="750"/>
      <c r="D14" s="751"/>
      <c r="E14" s="1" t="s">
        <v>23</v>
      </c>
      <c r="F14" s="263">
        <v>0.3</v>
      </c>
      <c r="G14" s="263">
        <v>0.2</v>
      </c>
      <c r="H14" s="263">
        <v>0.2</v>
      </c>
      <c r="I14" s="263">
        <v>0.2</v>
      </c>
      <c r="J14" s="751"/>
      <c r="K14" s="645"/>
      <c r="L14" s="645"/>
      <c r="M14" s="645"/>
    </row>
    <row r="15" spans="1:13" s="27" customFormat="1" ht="28.5" customHeight="1">
      <c r="A15" s="750" t="s">
        <v>301</v>
      </c>
      <c r="B15" s="750" t="s">
        <v>301</v>
      </c>
      <c r="C15" s="750" t="s">
        <v>302</v>
      </c>
      <c r="D15" s="751" t="s">
        <v>208</v>
      </c>
      <c r="E15" s="784" t="s">
        <v>19</v>
      </c>
      <c r="F15" s="693">
        <v>302.8</v>
      </c>
      <c r="G15" s="786">
        <v>350.5</v>
      </c>
      <c r="H15" s="693">
        <v>350.5</v>
      </c>
      <c r="I15" s="437">
        <v>350.5</v>
      </c>
      <c r="J15" s="10" t="s">
        <v>248</v>
      </c>
      <c r="K15" s="157">
        <v>1260</v>
      </c>
      <c r="L15" s="157">
        <v>1210</v>
      </c>
      <c r="M15" s="157">
        <v>1161</v>
      </c>
    </row>
    <row r="16" spans="1:13" s="27" customFormat="1" ht="29.25" customHeight="1">
      <c r="A16" s="750"/>
      <c r="B16" s="750"/>
      <c r="C16" s="750"/>
      <c r="D16" s="751"/>
      <c r="E16" s="784"/>
      <c r="F16" s="694"/>
      <c r="G16" s="786"/>
      <c r="H16" s="694"/>
      <c r="I16" s="438"/>
      <c r="J16" s="10" t="s">
        <v>249</v>
      </c>
      <c r="K16" s="157">
        <v>1096</v>
      </c>
      <c r="L16" s="157">
        <v>1052</v>
      </c>
      <c r="M16" s="157">
        <v>1010</v>
      </c>
    </row>
    <row r="17" spans="1:20" s="27" customFormat="1" ht="38.25" customHeight="1">
      <c r="A17" s="82" t="s">
        <v>301</v>
      </c>
      <c r="B17" s="82" t="s">
        <v>301</v>
      </c>
      <c r="C17" s="82" t="s">
        <v>303</v>
      </c>
      <c r="D17" s="81" t="s">
        <v>126</v>
      </c>
      <c r="E17" s="489" t="s">
        <v>19</v>
      </c>
      <c r="F17" s="234">
        <v>421.6</v>
      </c>
      <c r="G17" s="234">
        <v>355.1</v>
      </c>
      <c r="H17" s="234">
        <v>400</v>
      </c>
      <c r="I17" s="234">
        <v>430</v>
      </c>
      <c r="J17" s="90" t="s">
        <v>250</v>
      </c>
      <c r="K17" s="157">
        <v>140</v>
      </c>
      <c r="L17" s="157">
        <v>154</v>
      </c>
      <c r="M17" s="157">
        <v>158</v>
      </c>
      <c r="N17" s="440"/>
      <c r="O17" s="440"/>
      <c r="P17" s="440"/>
      <c r="Q17" s="440"/>
      <c r="R17" s="440"/>
      <c r="S17" s="440"/>
      <c r="T17" s="440"/>
    </row>
    <row r="18" spans="1:13" s="27" customFormat="1" ht="45.75" customHeight="1">
      <c r="A18" s="61" t="s">
        <v>301</v>
      </c>
      <c r="B18" s="81" t="s">
        <v>301</v>
      </c>
      <c r="C18" s="81" t="s">
        <v>304</v>
      </c>
      <c r="D18" s="90" t="s">
        <v>130</v>
      </c>
      <c r="E18" s="490" t="s">
        <v>19</v>
      </c>
      <c r="F18" s="235">
        <v>254.2</v>
      </c>
      <c r="G18" s="235">
        <v>314.8</v>
      </c>
      <c r="H18" s="235">
        <v>320</v>
      </c>
      <c r="I18" s="235">
        <v>330</v>
      </c>
      <c r="J18" s="90" t="s">
        <v>254</v>
      </c>
      <c r="K18" s="115">
        <v>24</v>
      </c>
      <c r="L18" s="115">
        <v>24</v>
      </c>
      <c r="M18" s="115">
        <v>24</v>
      </c>
    </row>
    <row r="19" spans="1:13" s="27" customFormat="1" ht="37.5" customHeight="1">
      <c r="A19" s="61" t="s">
        <v>301</v>
      </c>
      <c r="B19" s="81" t="s">
        <v>301</v>
      </c>
      <c r="C19" s="70" t="s">
        <v>305</v>
      </c>
      <c r="D19" s="85" t="s">
        <v>127</v>
      </c>
      <c r="E19" s="5" t="s">
        <v>2</v>
      </c>
      <c r="F19" s="474">
        <v>35</v>
      </c>
      <c r="G19" s="435">
        <v>50</v>
      </c>
      <c r="H19" s="435">
        <v>50</v>
      </c>
      <c r="I19" s="435">
        <v>50</v>
      </c>
      <c r="J19" s="80" t="s">
        <v>251</v>
      </c>
      <c r="K19" s="430" t="s">
        <v>679</v>
      </c>
      <c r="L19" s="430" t="s">
        <v>679</v>
      </c>
      <c r="M19" s="430" t="s">
        <v>679</v>
      </c>
    </row>
    <row r="20" spans="1:13" s="27" customFormat="1" ht="32.25" customHeight="1">
      <c r="A20" s="61" t="s">
        <v>301</v>
      </c>
      <c r="B20" s="81" t="s">
        <v>301</v>
      </c>
      <c r="C20" s="70" t="s">
        <v>306</v>
      </c>
      <c r="D20" s="85" t="s">
        <v>128</v>
      </c>
      <c r="E20" s="5" t="s">
        <v>2</v>
      </c>
      <c r="F20" s="474">
        <v>27</v>
      </c>
      <c r="G20" s="474">
        <v>31.5</v>
      </c>
      <c r="H20" s="474">
        <v>30.5</v>
      </c>
      <c r="I20" s="474">
        <v>29.5</v>
      </c>
      <c r="J20" s="10" t="s">
        <v>248</v>
      </c>
      <c r="K20" s="473">
        <v>1260</v>
      </c>
      <c r="L20" s="473">
        <v>1210</v>
      </c>
      <c r="M20" s="473">
        <v>1161</v>
      </c>
    </row>
    <row r="21" spans="1:13" s="27" customFormat="1" ht="34.5" customHeight="1">
      <c r="A21" s="61" t="s">
        <v>301</v>
      </c>
      <c r="B21" s="81" t="s">
        <v>301</v>
      </c>
      <c r="C21" s="70" t="s">
        <v>307</v>
      </c>
      <c r="D21" s="85" t="s">
        <v>82</v>
      </c>
      <c r="E21" s="1" t="s">
        <v>5</v>
      </c>
      <c r="F21" s="474">
        <v>4804.5</v>
      </c>
      <c r="G21" s="474">
        <v>5122.2</v>
      </c>
      <c r="H21" s="474">
        <v>5050</v>
      </c>
      <c r="I21" s="474">
        <v>5050</v>
      </c>
      <c r="J21" s="10" t="s">
        <v>56</v>
      </c>
      <c r="K21" s="157">
        <v>2764</v>
      </c>
      <c r="L21" s="157">
        <v>2745</v>
      </c>
      <c r="M21" s="157">
        <v>2735</v>
      </c>
    </row>
    <row r="22" spans="1:13" s="27" customFormat="1" ht="36.75" customHeight="1">
      <c r="A22" s="61" t="s">
        <v>301</v>
      </c>
      <c r="B22" s="81" t="s">
        <v>301</v>
      </c>
      <c r="C22" s="70" t="s">
        <v>308</v>
      </c>
      <c r="D22" s="85" t="s">
        <v>39</v>
      </c>
      <c r="E22" s="1" t="s">
        <v>5</v>
      </c>
      <c r="F22" s="474">
        <v>1861</v>
      </c>
      <c r="G22" s="474">
        <v>5430.8</v>
      </c>
      <c r="H22" s="474">
        <v>5350</v>
      </c>
      <c r="I22" s="474">
        <v>5350</v>
      </c>
      <c r="J22" s="10" t="s">
        <v>57</v>
      </c>
      <c r="K22" s="486">
        <v>8000</v>
      </c>
      <c r="L22" s="486">
        <v>8000</v>
      </c>
      <c r="M22" s="486">
        <v>8000</v>
      </c>
    </row>
    <row r="23" spans="1:13" s="27" customFormat="1" ht="37.5" customHeight="1">
      <c r="A23" s="61" t="s">
        <v>301</v>
      </c>
      <c r="B23" s="81" t="s">
        <v>301</v>
      </c>
      <c r="C23" s="70" t="s">
        <v>309</v>
      </c>
      <c r="D23" s="85" t="s">
        <v>40</v>
      </c>
      <c r="E23" s="1" t="s">
        <v>5</v>
      </c>
      <c r="F23" s="474">
        <v>16.7</v>
      </c>
      <c r="G23" s="474">
        <v>15.8</v>
      </c>
      <c r="H23" s="474">
        <v>17</v>
      </c>
      <c r="I23" s="474">
        <v>18</v>
      </c>
      <c r="J23" s="429" t="s">
        <v>58</v>
      </c>
      <c r="K23" s="428">
        <v>118</v>
      </c>
      <c r="L23" s="428">
        <v>118</v>
      </c>
      <c r="M23" s="428">
        <v>118</v>
      </c>
    </row>
    <row r="24" spans="1:13" s="27" customFormat="1" ht="24.75" customHeight="1">
      <c r="A24" s="655" t="s">
        <v>301</v>
      </c>
      <c r="B24" s="655" t="s">
        <v>301</v>
      </c>
      <c r="C24" s="673" t="s">
        <v>310</v>
      </c>
      <c r="D24" s="782" t="s">
        <v>41</v>
      </c>
      <c r="E24" s="8" t="s">
        <v>5</v>
      </c>
      <c r="F24" s="474">
        <v>68.1</v>
      </c>
      <c r="G24" s="474">
        <v>71.4</v>
      </c>
      <c r="H24" s="474">
        <v>71.4</v>
      </c>
      <c r="I24" s="474">
        <v>71.4</v>
      </c>
      <c r="J24" s="783" t="s">
        <v>59</v>
      </c>
      <c r="K24" s="765">
        <v>380</v>
      </c>
      <c r="L24" s="765">
        <v>380</v>
      </c>
      <c r="M24" s="765">
        <v>380</v>
      </c>
    </row>
    <row r="25" spans="1:13" s="27" customFormat="1" ht="22.5" customHeight="1">
      <c r="A25" s="655"/>
      <c r="B25" s="655"/>
      <c r="C25" s="673"/>
      <c r="D25" s="782"/>
      <c r="E25" s="8" t="s">
        <v>2</v>
      </c>
      <c r="F25" s="474">
        <v>13.6</v>
      </c>
      <c r="G25" s="474">
        <v>13.6</v>
      </c>
      <c r="H25" s="474">
        <v>13.6</v>
      </c>
      <c r="I25" s="474">
        <v>13.6</v>
      </c>
      <c r="J25" s="783"/>
      <c r="K25" s="765"/>
      <c r="L25" s="765"/>
      <c r="M25" s="765"/>
    </row>
    <row r="26" spans="1:13" s="27" customFormat="1" ht="35.25" customHeight="1">
      <c r="A26" s="61" t="s">
        <v>301</v>
      </c>
      <c r="B26" s="61" t="s">
        <v>301</v>
      </c>
      <c r="C26" s="76" t="s">
        <v>311</v>
      </c>
      <c r="D26" s="77" t="s">
        <v>42</v>
      </c>
      <c r="E26" s="8" t="s">
        <v>5</v>
      </c>
      <c r="F26" s="474">
        <v>10.3</v>
      </c>
      <c r="G26" s="474">
        <v>10</v>
      </c>
      <c r="H26" s="474">
        <v>10</v>
      </c>
      <c r="I26" s="474">
        <v>10</v>
      </c>
      <c r="J26" s="441" t="s">
        <v>60</v>
      </c>
      <c r="K26" s="442">
        <v>6</v>
      </c>
      <c r="L26" s="442">
        <v>6</v>
      </c>
      <c r="M26" s="442">
        <v>6</v>
      </c>
    </row>
    <row r="27" spans="1:13" s="27" customFormat="1" ht="32.25" customHeight="1">
      <c r="A27" s="61" t="s">
        <v>301</v>
      </c>
      <c r="B27" s="61" t="s">
        <v>301</v>
      </c>
      <c r="C27" s="76" t="s">
        <v>312</v>
      </c>
      <c r="D27" s="77" t="s">
        <v>73</v>
      </c>
      <c r="E27" s="8" t="s">
        <v>5</v>
      </c>
      <c r="F27" s="474">
        <v>0.5</v>
      </c>
      <c r="G27" s="474">
        <v>0.5</v>
      </c>
      <c r="H27" s="474">
        <v>0.5</v>
      </c>
      <c r="I27" s="474">
        <v>0.5</v>
      </c>
      <c r="J27" s="80" t="s">
        <v>75</v>
      </c>
      <c r="K27" s="442">
        <v>5</v>
      </c>
      <c r="L27" s="442">
        <v>5</v>
      </c>
      <c r="M27" s="442">
        <v>5</v>
      </c>
    </row>
    <row r="28" spans="1:13" s="27" customFormat="1" ht="45" customHeight="1">
      <c r="A28" s="61" t="s">
        <v>301</v>
      </c>
      <c r="B28" s="61" t="s">
        <v>301</v>
      </c>
      <c r="C28" s="76" t="s">
        <v>22</v>
      </c>
      <c r="D28" s="85" t="s">
        <v>76</v>
      </c>
      <c r="E28" s="8" t="s">
        <v>5</v>
      </c>
      <c r="F28" s="474">
        <v>0.8</v>
      </c>
      <c r="G28" s="474">
        <v>1.6</v>
      </c>
      <c r="H28" s="474">
        <v>1.6</v>
      </c>
      <c r="I28" s="474">
        <v>1.6</v>
      </c>
      <c r="J28" s="80" t="s">
        <v>77</v>
      </c>
      <c r="K28" s="442">
        <v>2</v>
      </c>
      <c r="L28" s="442">
        <v>2</v>
      </c>
      <c r="M28" s="442">
        <v>2</v>
      </c>
    </row>
    <row r="29" spans="1:13" s="27" customFormat="1" ht="95.25" customHeight="1">
      <c r="A29" s="61" t="s">
        <v>301</v>
      </c>
      <c r="B29" s="61" t="s">
        <v>301</v>
      </c>
      <c r="C29" s="76" t="s">
        <v>3</v>
      </c>
      <c r="D29" s="85" t="s">
        <v>323</v>
      </c>
      <c r="E29" s="8" t="s">
        <v>19</v>
      </c>
      <c r="F29" s="435">
        <v>0</v>
      </c>
      <c r="G29" s="435">
        <v>0.2</v>
      </c>
      <c r="H29" s="435">
        <v>0.2</v>
      </c>
      <c r="I29" s="435">
        <v>0.2</v>
      </c>
      <c r="J29" s="357" t="s">
        <v>380</v>
      </c>
      <c r="K29" s="442">
        <v>2</v>
      </c>
      <c r="L29" s="442">
        <v>2</v>
      </c>
      <c r="M29" s="442">
        <v>2</v>
      </c>
    </row>
    <row r="30" spans="1:13" s="27" customFormat="1" ht="16.5" customHeight="1">
      <c r="A30" s="126" t="s">
        <v>301</v>
      </c>
      <c r="B30" s="126" t="s">
        <v>301</v>
      </c>
      <c r="C30" s="687" t="s">
        <v>290</v>
      </c>
      <c r="D30" s="687"/>
      <c r="E30" s="687"/>
      <c r="F30" s="228">
        <f>SUM(F12:F29)</f>
        <v>10219.8</v>
      </c>
      <c r="G30" s="228">
        <f>SUM(G12:G29)</f>
        <v>14061.000000000002</v>
      </c>
      <c r="H30" s="228">
        <f>SUM(H12:H29)</f>
        <v>14045.500000000002</v>
      </c>
      <c r="I30" s="228">
        <f>SUM(I12:I29)</f>
        <v>14095.500000000002</v>
      </c>
      <c r="J30" s="80"/>
      <c r="K30" s="393"/>
      <c r="L30" s="393"/>
      <c r="M30" s="393"/>
    </row>
    <row r="31" spans="1:13" s="27" customFormat="1" ht="18" customHeight="1">
      <c r="A31" s="61" t="s">
        <v>301</v>
      </c>
      <c r="B31" s="81" t="s">
        <v>302</v>
      </c>
      <c r="C31" s="709" t="s">
        <v>680</v>
      </c>
      <c r="D31" s="709"/>
      <c r="E31" s="709"/>
      <c r="F31" s="709"/>
      <c r="G31" s="709"/>
      <c r="H31" s="709"/>
      <c r="I31" s="709"/>
      <c r="J31" s="709"/>
      <c r="K31" s="709"/>
      <c r="L31" s="709"/>
      <c r="M31" s="709"/>
    </row>
    <row r="32" spans="1:13" s="27" customFormat="1" ht="28.5" customHeight="1">
      <c r="A32" s="750" t="s">
        <v>301</v>
      </c>
      <c r="B32" s="750" t="s">
        <v>302</v>
      </c>
      <c r="C32" s="666" t="s">
        <v>301</v>
      </c>
      <c r="D32" s="646" t="s">
        <v>712</v>
      </c>
      <c r="E32" s="5" t="s">
        <v>2</v>
      </c>
      <c r="F32" s="474">
        <v>106.3</v>
      </c>
      <c r="G32" s="435">
        <v>160</v>
      </c>
      <c r="H32" s="435">
        <v>170</v>
      </c>
      <c r="I32" s="435">
        <v>180</v>
      </c>
      <c r="J32" s="785" t="s">
        <v>252</v>
      </c>
      <c r="K32" s="765" t="s">
        <v>61</v>
      </c>
      <c r="L32" s="765">
        <v>4450</v>
      </c>
      <c r="M32" s="765">
        <v>4500</v>
      </c>
    </row>
    <row r="33" spans="1:13" s="27" customFormat="1" ht="42" customHeight="1">
      <c r="A33" s="750"/>
      <c r="B33" s="750"/>
      <c r="C33" s="666"/>
      <c r="D33" s="646"/>
      <c r="E33" s="5" t="s">
        <v>2</v>
      </c>
      <c r="F33" s="435">
        <v>163.4</v>
      </c>
      <c r="G33" s="435">
        <v>163.4</v>
      </c>
      <c r="H33" s="435">
        <v>163.4</v>
      </c>
      <c r="I33" s="435">
        <v>163.4</v>
      </c>
      <c r="J33" s="785"/>
      <c r="K33" s="765"/>
      <c r="L33" s="765"/>
      <c r="M33" s="765"/>
    </row>
    <row r="34" spans="1:13" s="27" customFormat="1" ht="33.75" customHeight="1">
      <c r="A34" s="61" t="s">
        <v>301</v>
      </c>
      <c r="B34" s="81" t="s">
        <v>302</v>
      </c>
      <c r="C34" s="81" t="s">
        <v>302</v>
      </c>
      <c r="D34" s="80" t="s">
        <v>131</v>
      </c>
      <c r="E34" s="7" t="s">
        <v>2</v>
      </c>
      <c r="F34" s="236">
        <v>44.6</v>
      </c>
      <c r="G34" s="236">
        <v>45</v>
      </c>
      <c r="H34" s="236">
        <v>45</v>
      </c>
      <c r="I34" s="236">
        <v>45</v>
      </c>
      <c r="J34" s="357" t="s">
        <v>255</v>
      </c>
      <c r="K34" s="434">
        <v>500</v>
      </c>
      <c r="L34" s="434">
        <v>500</v>
      </c>
      <c r="M34" s="434">
        <v>500</v>
      </c>
    </row>
    <row r="35" spans="1:13" s="27" customFormat="1" ht="39" customHeight="1">
      <c r="A35" s="61" t="s">
        <v>301</v>
      </c>
      <c r="B35" s="81" t="s">
        <v>302</v>
      </c>
      <c r="C35" s="81" t="s">
        <v>303</v>
      </c>
      <c r="D35" s="80" t="s">
        <v>132</v>
      </c>
      <c r="E35" s="7" t="s">
        <v>2</v>
      </c>
      <c r="F35" s="236">
        <v>109.7</v>
      </c>
      <c r="G35" s="236">
        <v>120</v>
      </c>
      <c r="H35" s="236">
        <v>120</v>
      </c>
      <c r="I35" s="236">
        <v>120</v>
      </c>
      <c r="J35" s="433" t="s">
        <v>256</v>
      </c>
      <c r="K35" s="434">
        <v>5800</v>
      </c>
      <c r="L35" s="434">
        <v>5800</v>
      </c>
      <c r="M35" s="434">
        <v>5800</v>
      </c>
    </row>
    <row r="36" spans="1:13" s="27" customFormat="1" ht="33" customHeight="1">
      <c r="A36" s="61" t="s">
        <v>301</v>
      </c>
      <c r="B36" s="81" t="s">
        <v>302</v>
      </c>
      <c r="C36" s="81" t="s">
        <v>304</v>
      </c>
      <c r="D36" s="80" t="s">
        <v>517</v>
      </c>
      <c r="E36" s="7" t="s">
        <v>2</v>
      </c>
      <c r="F36" s="236">
        <v>1</v>
      </c>
      <c r="G36" s="236">
        <v>1</v>
      </c>
      <c r="H36" s="236">
        <v>1</v>
      </c>
      <c r="I36" s="236">
        <v>1</v>
      </c>
      <c r="J36" s="357" t="s">
        <v>548</v>
      </c>
      <c r="K36" s="434">
        <v>1</v>
      </c>
      <c r="L36" s="434">
        <v>1</v>
      </c>
      <c r="M36" s="434">
        <v>1</v>
      </c>
    </row>
    <row r="37" spans="1:13" s="27" customFormat="1" ht="19.5" customHeight="1">
      <c r="A37" s="44" t="s">
        <v>301</v>
      </c>
      <c r="B37" s="44" t="s">
        <v>302</v>
      </c>
      <c r="C37" s="687" t="s">
        <v>290</v>
      </c>
      <c r="D37" s="687"/>
      <c r="E37" s="687"/>
      <c r="F37" s="228">
        <f>SUM(F32:F36)</f>
        <v>425</v>
      </c>
      <c r="G37" s="228">
        <f>SUM(G32:G36)</f>
        <v>489.4</v>
      </c>
      <c r="H37" s="228">
        <f>SUM(H32:H36)</f>
        <v>499.4</v>
      </c>
      <c r="I37" s="228">
        <f>SUM(I32:I36)</f>
        <v>509.4</v>
      </c>
      <c r="J37" s="80"/>
      <c r="K37" s="393"/>
      <c r="L37" s="393"/>
      <c r="M37" s="393"/>
    </row>
    <row r="38" spans="1:13" s="27" customFormat="1" ht="16.5" customHeight="1">
      <c r="A38" s="61" t="s">
        <v>301</v>
      </c>
      <c r="B38" s="81" t="s">
        <v>303</v>
      </c>
      <c r="C38" s="781" t="s">
        <v>74</v>
      </c>
      <c r="D38" s="781"/>
      <c r="E38" s="781"/>
      <c r="F38" s="781"/>
      <c r="G38" s="781"/>
      <c r="H38" s="781"/>
      <c r="I38" s="781"/>
      <c r="J38" s="781"/>
      <c r="K38" s="781"/>
      <c r="L38" s="781"/>
      <c r="M38" s="781"/>
    </row>
    <row r="39" spans="1:13" s="27" customFormat="1" ht="39" customHeight="1">
      <c r="A39" s="82" t="s">
        <v>301</v>
      </c>
      <c r="B39" s="82" t="s">
        <v>303</v>
      </c>
      <c r="C39" s="352" t="s">
        <v>301</v>
      </c>
      <c r="D39" s="70" t="s">
        <v>129</v>
      </c>
      <c r="E39" s="80" t="s">
        <v>2</v>
      </c>
      <c r="F39" s="435">
        <v>586</v>
      </c>
      <c r="G39" s="435">
        <v>600</v>
      </c>
      <c r="H39" s="435">
        <v>600</v>
      </c>
      <c r="I39" s="435">
        <v>600</v>
      </c>
      <c r="J39" s="80" t="s">
        <v>253</v>
      </c>
      <c r="K39" s="434">
        <v>540</v>
      </c>
      <c r="L39" s="434">
        <v>540</v>
      </c>
      <c r="M39" s="428">
        <v>540</v>
      </c>
    </row>
    <row r="40" spans="1:13" s="27" customFormat="1" ht="15" customHeight="1">
      <c r="A40" s="61" t="s">
        <v>301</v>
      </c>
      <c r="B40" s="61" t="s">
        <v>303</v>
      </c>
      <c r="C40" s="708" t="s">
        <v>290</v>
      </c>
      <c r="D40" s="708"/>
      <c r="E40" s="708"/>
      <c r="F40" s="237">
        <f>+F39</f>
        <v>586</v>
      </c>
      <c r="G40" s="237">
        <f>+G39</f>
        <v>600</v>
      </c>
      <c r="H40" s="237">
        <f>+H39</f>
        <v>600</v>
      </c>
      <c r="I40" s="237">
        <f>+I39</f>
        <v>600</v>
      </c>
      <c r="J40" s="90"/>
      <c r="K40" s="394"/>
      <c r="L40" s="394"/>
      <c r="M40" s="394"/>
    </row>
    <row r="41" spans="1:13" s="27" customFormat="1" ht="17.25" customHeight="1">
      <c r="A41" s="44" t="s">
        <v>301</v>
      </c>
      <c r="B41" s="770" t="s">
        <v>291</v>
      </c>
      <c r="C41" s="770"/>
      <c r="D41" s="770"/>
      <c r="E41" s="770"/>
      <c r="F41" s="233">
        <f>+F40+F37+F30</f>
        <v>11230.8</v>
      </c>
      <c r="G41" s="233">
        <f>+G40+G37+G30</f>
        <v>15150.400000000001</v>
      </c>
      <c r="H41" s="233">
        <f>+H40+H37+H30</f>
        <v>15144.900000000001</v>
      </c>
      <c r="I41" s="233">
        <f>+I40+I37+I30</f>
        <v>15204.900000000001</v>
      </c>
      <c r="J41" s="158"/>
      <c r="K41" s="395"/>
      <c r="L41" s="395"/>
      <c r="M41" s="395"/>
    </row>
    <row r="42" spans="1:13" s="27" customFormat="1" ht="16.5" customHeight="1">
      <c r="A42" s="44" t="s">
        <v>302</v>
      </c>
      <c r="B42" s="780" t="s">
        <v>378</v>
      </c>
      <c r="C42" s="780"/>
      <c r="D42" s="780"/>
      <c r="E42" s="780"/>
      <c r="F42" s="780"/>
      <c r="G42" s="780"/>
      <c r="H42" s="780"/>
      <c r="I42" s="780"/>
      <c r="J42" s="780"/>
      <c r="K42" s="780"/>
      <c r="L42" s="780"/>
      <c r="M42" s="780"/>
    </row>
    <row r="43" spans="1:13" s="27" customFormat="1" ht="16.5" customHeight="1">
      <c r="A43" s="44" t="s">
        <v>302</v>
      </c>
      <c r="B43" s="105" t="s">
        <v>301</v>
      </c>
      <c r="C43" s="780" t="s">
        <v>474</v>
      </c>
      <c r="D43" s="780"/>
      <c r="E43" s="780"/>
      <c r="F43" s="780"/>
      <c r="G43" s="780"/>
      <c r="H43" s="780"/>
      <c r="I43" s="780"/>
      <c r="J43" s="780"/>
      <c r="K43" s="780"/>
      <c r="L43" s="780"/>
      <c r="M43" s="780"/>
    </row>
    <row r="44" spans="1:13" s="27" customFormat="1" ht="21" customHeight="1">
      <c r="A44" s="751" t="s">
        <v>302</v>
      </c>
      <c r="B44" s="779" t="s">
        <v>301</v>
      </c>
      <c r="C44" s="779" t="s">
        <v>301</v>
      </c>
      <c r="D44" s="777" t="s">
        <v>133</v>
      </c>
      <c r="E44" s="29" t="s">
        <v>2</v>
      </c>
      <c r="F44" s="439">
        <v>329</v>
      </c>
      <c r="G44" s="439">
        <v>371.7</v>
      </c>
      <c r="H44" s="439">
        <v>380</v>
      </c>
      <c r="I44" s="437">
        <v>390</v>
      </c>
      <c r="J44" s="789" t="s">
        <v>257</v>
      </c>
      <c r="K44" s="316">
        <v>620</v>
      </c>
      <c r="L44" s="316">
        <v>640</v>
      </c>
      <c r="M44" s="316">
        <v>660</v>
      </c>
    </row>
    <row r="45" spans="1:13" s="22" customFormat="1" ht="26.25" customHeight="1">
      <c r="A45" s="751"/>
      <c r="B45" s="779"/>
      <c r="C45" s="779"/>
      <c r="D45" s="777"/>
      <c r="E45" s="29" t="s">
        <v>23</v>
      </c>
      <c r="F45" s="224">
        <v>15.9</v>
      </c>
      <c r="G45" s="224">
        <v>15.4</v>
      </c>
      <c r="H45" s="224">
        <v>15.5</v>
      </c>
      <c r="I45" s="224">
        <v>15.5</v>
      </c>
      <c r="J45" s="790"/>
      <c r="K45" s="317"/>
      <c r="L45" s="317"/>
      <c r="M45" s="317"/>
    </row>
    <row r="46" spans="1:13" ht="18" customHeight="1">
      <c r="A46" s="750" t="s">
        <v>302</v>
      </c>
      <c r="B46" s="778" t="s">
        <v>301</v>
      </c>
      <c r="C46" s="778" t="s">
        <v>302</v>
      </c>
      <c r="D46" s="777" t="s">
        <v>134</v>
      </c>
      <c r="E46" s="30" t="s">
        <v>2</v>
      </c>
      <c r="F46" s="238">
        <v>136.2</v>
      </c>
      <c r="G46" s="483">
        <v>157.3</v>
      </c>
      <c r="H46" s="483">
        <v>165</v>
      </c>
      <c r="I46" s="483">
        <v>175</v>
      </c>
      <c r="J46" s="317"/>
      <c r="K46" s="396"/>
      <c r="L46" s="396"/>
      <c r="M46" s="396"/>
    </row>
    <row r="47" spans="1:13" ht="18" customHeight="1">
      <c r="A47" s="750"/>
      <c r="B47" s="778"/>
      <c r="C47" s="778"/>
      <c r="D47" s="777"/>
      <c r="E47" s="30" t="s">
        <v>23</v>
      </c>
      <c r="F47" s="238">
        <v>202.6</v>
      </c>
      <c r="G47" s="483">
        <v>231.5</v>
      </c>
      <c r="H47" s="483">
        <v>235</v>
      </c>
      <c r="I47" s="483">
        <v>235</v>
      </c>
      <c r="J47" s="317"/>
      <c r="K47" s="396"/>
      <c r="L47" s="396"/>
      <c r="M47" s="396"/>
    </row>
    <row r="48" spans="1:13" ht="28.5" customHeight="1">
      <c r="A48" s="750" t="s">
        <v>302</v>
      </c>
      <c r="B48" s="778" t="s">
        <v>301</v>
      </c>
      <c r="C48" s="778" t="s">
        <v>303</v>
      </c>
      <c r="D48" s="777" t="s">
        <v>713</v>
      </c>
      <c r="E48" s="30" t="s">
        <v>2</v>
      </c>
      <c r="F48" s="239">
        <v>494.6</v>
      </c>
      <c r="G48" s="533">
        <v>602.5</v>
      </c>
      <c r="H48" s="533">
        <v>605</v>
      </c>
      <c r="I48" s="533">
        <v>620</v>
      </c>
      <c r="J48" s="317"/>
      <c r="K48" s="396"/>
      <c r="L48" s="396"/>
      <c r="M48" s="396"/>
    </row>
    <row r="49" spans="1:13" ht="22.5" customHeight="1">
      <c r="A49" s="750"/>
      <c r="B49" s="778"/>
      <c r="C49" s="778"/>
      <c r="D49" s="777"/>
      <c r="E49" s="30" t="s">
        <v>23</v>
      </c>
      <c r="F49" s="239">
        <v>8.4</v>
      </c>
      <c r="G49" s="482">
        <v>15.9</v>
      </c>
      <c r="H49" s="482">
        <v>16</v>
      </c>
      <c r="I49" s="482">
        <v>16</v>
      </c>
      <c r="J49" s="317"/>
      <c r="K49" s="396"/>
      <c r="L49" s="396"/>
      <c r="M49" s="396"/>
    </row>
    <row r="50" spans="1:13" ht="20.25" customHeight="1">
      <c r="A50" s="751" t="s">
        <v>302</v>
      </c>
      <c r="B50" s="779" t="s">
        <v>301</v>
      </c>
      <c r="C50" s="779" t="s">
        <v>304</v>
      </c>
      <c r="D50" s="777" t="s">
        <v>135</v>
      </c>
      <c r="E50" s="30" t="s">
        <v>2</v>
      </c>
      <c r="F50" s="482">
        <v>92.1</v>
      </c>
      <c r="G50" s="482">
        <v>102.4</v>
      </c>
      <c r="H50" s="482">
        <v>120</v>
      </c>
      <c r="I50" s="482">
        <v>150</v>
      </c>
      <c r="J50" s="317"/>
      <c r="K50" s="396"/>
      <c r="L50" s="396"/>
      <c r="M50" s="396"/>
    </row>
    <row r="51" spans="1:13" ht="18" customHeight="1">
      <c r="A51" s="751"/>
      <c r="B51" s="779"/>
      <c r="C51" s="779"/>
      <c r="D51" s="777"/>
      <c r="E51" s="30" t="s">
        <v>23</v>
      </c>
      <c r="F51" s="240">
        <v>154.9</v>
      </c>
      <c r="G51" s="482">
        <v>149.2</v>
      </c>
      <c r="H51" s="482">
        <v>155</v>
      </c>
      <c r="I51" s="482">
        <v>170</v>
      </c>
      <c r="J51" s="317"/>
      <c r="K51" s="396"/>
      <c r="L51" s="396"/>
      <c r="M51" s="396"/>
    </row>
    <row r="52" spans="1:13" ht="22.5" customHeight="1">
      <c r="A52" s="750" t="s">
        <v>302</v>
      </c>
      <c r="B52" s="778" t="s">
        <v>301</v>
      </c>
      <c r="C52" s="778" t="s">
        <v>305</v>
      </c>
      <c r="D52" s="777" t="s">
        <v>136</v>
      </c>
      <c r="E52" s="30" t="s">
        <v>2</v>
      </c>
      <c r="F52" s="241">
        <v>130.1</v>
      </c>
      <c r="G52" s="481">
        <v>167.2</v>
      </c>
      <c r="H52" s="481">
        <v>155</v>
      </c>
      <c r="I52" s="481">
        <v>165</v>
      </c>
      <c r="J52" s="317"/>
      <c r="K52" s="396"/>
      <c r="L52" s="396"/>
      <c r="M52" s="396"/>
    </row>
    <row r="53" spans="1:13" ht="17.25" customHeight="1">
      <c r="A53" s="750"/>
      <c r="B53" s="778"/>
      <c r="C53" s="778"/>
      <c r="D53" s="777"/>
      <c r="E53" s="30" t="s">
        <v>23</v>
      </c>
      <c r="F53" s="241">
        <v>111.8</v>
      </c>
      <c r="G53" s="481">
        <v>98.3</v>
      </c>
      <c r="H53" s="481">
        <v>112</v>
      </c>
      <c r="I53" s="481">
        <v>115</v>
      </c>
      <c r="J53" s="317"/>
      <c r="K53" s="396"/>
      <c r="L53" s="396"/>
      <c r="M53" s="396"/>
    </row>
    <row r="54" spans="1:13" ht="29.25" customHeight="1">
      <c r="A54" s="61" t="s">
        <v>302</v>
      </c>
      <c r="B54" s="106" t="s">
        <v>301</v>
      </c>
      <c r="C54" s="61" t="s">
        <v>306</v>
      </c>
      <c r="D54" s="32" t="s">
        <v>258</v>
      </c>
      <c r="E54" s="31" t="s">
        <v>2</v>
      </c>
      <c r="F54" s="242">
        <v>44</v>
      </c>
      <c r="G54" s="234">
        <v>44</v>
      </c>
      <c r="H54" s="234">
        <v>44</v>
      </c>
      <c r="I54" s="234">
        <v>44</v>
      </c>
      <c r="J54" s="318"/>
      <c r="K54" s="397"/>
      <c r="L54" s="397"/>
      <c r="M54" s="397"/>
    </row>
    <row r="55" spans="1:13" ht="20.25" customHeight="1">
      <c r="A55" s="750" t="s">
        <v>302</v>
      </c>
      <c r="B55" s="778" t="s">
        <v>301</v>
      </c>
      <c r="C55" s="750" t="s">
        <v>307</v>
      </c>
      <c r="D55" s="791" t="s">
        <v>568</v>
      </c>
      <c r="E55" s="31" t="s">
        <v>2</v>
      </c>
      <c r="F55" s="439">
        <v>4.1</v>
      </c>
      <c r="G55" s="439">
        <v>2</v>
      </c>
      <c r="H55" s="439">
        <v>2.6</v>
      </c>
      <c r="I55" s="439">
        <v>0</v>
      </c>
      <c r="J55" s="674" t="s">
        <v>556</v>
      </c>
      <c r="K55" s="792">
        <v>30</v>
      </c>
      <c r="L55" s="792">
        <v>30</v>
      </c>
      <c r="M55" s="792"/>
    </row>
    <row r="56" spans="1:13" ht="21.75" customHeight="1">
      <c r="A56" s="750"/>
      <c r="B56" s="778"/>
      <c r="C56" s="750"/>
      <c r="D56" s="791"/>
      <c r="E56" s="31" t="s">
        <v>4</v>
      </c>
      <c r="F56" s="439">
        <v>104</v>
      </c>
      <c r="G56" s="439">
        <v>59.8</v>
      </c>
      <c r="H56" s="439">
        <v>70.2</v>
      </c>
      <c r="I56" s="439">
        <v>0</v>
      </c>
      <c r="J56" s="674"/>
      <c r="K56" s="792"/>
      <c r="L56" s="792"/>
      <c r="M56" s="792"/>
    </row>
    <row r="57" spans="1:13" ht="30" customHeight="1">
      <c r="A57" s="82" t="s">
        <v>302</v>
      </c>
      <c r="B57" s="432" t="s">
        <v>301</v>
      </c>
      <c r="C57" s="82" t="s">
        <v>308</v>
      </c>
      <c r="D57" s="10" t="s">
        <v>759</v>
      </c>
      <c r="E57" s="31" t="s">
        <v>4</v>
      </c>
      <c r="F57" s="439">
        <v>0</v>
      </c>
      <c r="G57" s="439">
        <v>70</v>
      </c>
      <c r="H57" s="439">
        <v>79</v>
      </c>
      <c r="I57" s="439">
        <v>79</v>
      </c>
      <c r="J57" s="477" t="s">
        <v>780</v>
      </c>
      <c r="K57" s="478">
        <v>100</v>
      </c>
      <c r="L57" s="444">
        <v>100</v>
      </c>
      <c r="M57" s="444">
        <v>100</v>
      </c>
    </row>
    <row r="58" spans="1:13" ht="16.5" customHeight="1">
      <c r="A58" s="44" t="s">
        <v>302</v>
      </c>
      <c r="B58" s="44" t="s">
        <v>301</v>
      </c>
      <c r="C58" s="708" t="s">
        <v>290</v>
      </c>
      <c r="D58" s="708"/>
      <c r="E58" s="708"/>
      <c r="F58" s="243">
        <f>SUM(F44:F57)</f>
        <v>1827.6999999999998</v>
      </c>
      <c r="G58" s="243">
        <f>SUM(G44:G57)</f>
        <v>2087.2000000000003</v>
      </c>
      <c r="H58" s="243">
        <f>SUM(H44:H57)</f>
        <v>2154.2999999999997</v>
      </c>
      <c r="I58" s="243">
        <f>SUM(I44:I57)</f>
        <v>2174.5</v>
      </c>
      <c r="J58" s="10"/>
      <c r="K58" s="392"/>
      <c r="L58" s="392"/>
      <c r="M58" s="392"/>
    </row>
    <row r="59" spans="1:13" ht="16.5" customHeight="1">
      <c r="A59" s="44" t="s">
        <v>302</v>
      </c>
      <c r="B59" s="770" t="s">
        <v>227</v>
      </c>
      <c r="C59" s="770"/>
      <c r="D59" s="770"/>
      <c r="E59" s="770"/>
      <c r="F59" s="244">
        <f>+F58</f>
        <v>1827.6999999999998</v>
      </c>
      <c r="G59" s="244">
        <f>+G58</f>
        <v>2087.2000000000003</v>
      </c>
      <c r="H59" s="244">
        <f>+H58</f>
        <v>2154.2999999999997</v>
      </c>
      <c r="I59" s="244">
        <f>+I58</f>
        <v>2174.5</v>
      </c>
      <c r="J59" s="10"/>
      <c r="K59" s="398"/>
      <c r="L59" s="398"/>
      <c r="M59" s="398"/>
    </row>
    <row r="60" spans="1:13" ht="15.75" customHeight="1">
      <c r="A60" s="44" t="s">
        <v>303</v>
      </c>
      <c r="B60" s="709" t="s">
        <v>681</v>
      </c>
      <c r="C60" s="709"/>
      <c r="D60" s="709"/>
      <c r="E60" s="709"/>
      <c r="F60" s="709"/>
      <c r="G60" s="709"/>
      <c r="H60" s="391"/>
      <c r="I60" s="391"/>
      <c r="J60" s="111"/>
      <c r="K60" s="392"/>
      <c r="L60" s="392"/>
      <c r="M60" s="392"/>
    </row>
    <row r="61" spans="1:13" ht="19.5" customHeight="1">
      <c r="A61" s="44" t="s">
        <v>303</v>
      </c>
      <c r="B61" s="15" t="s">
        <v>301</v>
      </c>
      <c r="C61" s="709" t="s">
        <v>379</v>
      </c>
      <c r="D61" s="709"/>
      <c r="E61" s="709"/>
      <c r="F61" s="709"/>
      <c r="G61" s="709"/>
      <c r="H61" s="391"/>
      <c r="I61" s="391"/>
      <c r="J61" s="111"/>
      <c r="K61" s="392"/>
      <c r="L61" s="392"/>
      <c r="M61" s="392"/>
    </row>
    <row r="62" spans="1:13" ht="24.75" customHeight="1">
      <c r="A62" s="750" t="s">
        <v>303</v>
      </c>
      <c r="B62" s="750" t="s">
        <v>301</v>
      </c>
      <c r="C62" s="771" t="s">
        <v>301</v>
      </c>
      <c r="D62" s="674" t="s">
        <v>490</v>
      </c>
      <c r="E62" s="355" t="s">
        <v>2</v>
      </c>
      <c r="F62" s="496">
        <v>103.9</v>
      </c>
      <c r="G62" s="479">
        <v>74</v>
      </c>
      <c r="H62" s="479">
        <v>94</v>
      </c>
      <c r="I62" s="479">
        <v>94</v>
      </c>
      <c r="J62" s="674" t="s">
        <v>491</v>
      </c>
      <c r="K62" s="788">
        <v>17</v>
      </c>
      <c r="L62" s="648">
        <v>4</v>
      </c>
      <c r="M62" s="648">
        <v>4</v>
      </c>
    </row>
    <row r="63" spans="1:13" ht="19.5" customHeight="1">
      <c r="A63" s="750"/>
      <c r="B63" s="750"/>
      <c r="C63" s="771"/>
      <c r="D63" s="674"/>
      <c r="E63" s="355" t="s">
        <v>4</v>
      </c>
      <c r="F63" s="443">
        <v>414.3</v>
      </c>
      <c r="G63" s="479">
        <v>423.3</v>
      </c>
      <c r="H63" s="479">
        <v>0</v>
      </c>
      <c r="I63" s="479">
        <v>0</v>
      </c>
      <c r="J63" s="674"/>
      <c r="K63" s="788"/>
      <c r="L63" s="648"/>
      <c r="M63" s="648"/>
    </row>
    <row r="64" spans="1:13" ht="23.25" customHeight="1">
      <c r="A64" s="750" t="s">
        <v>303</v>
      </c>
      <c r="B64" s="750" t="s">
        <v>301</v>
      </c>
      <c r="C64" s="771" t="s">
        <v>302</v>
      </c>
      <c r="D64" s="674" t="s">
        <v>325</v>
      </c>
      <c r="E64" s="355" t="s">
        <v>2</v>
      </c>
      <c r="F64" s="223">
        <v>0</v>
      </c>
      <c r="G64" s="439">
        <v>0</v>
      </c>
      <c r="H64" s="439">
        <v>0</v>
      </c>
      <c r="I64" s="439">
        <v>50</v>
      </c>
      <c r="J64" s="674" t="s">
        <v>450</v>
      </c>
      <c r="K64" s="787"/>
      <c r="L64" s="787"/>
      <c r="M64" s="788">
        <v>40</v>
      </c>
    </row>
    <row r="65" spans="1:13" ht="20.25" customHeight="1">
      <c r="A65" s="750"/>
      <c r="B65" s="750"/>
      <c r="C65" s="771"/>
      <c r="D65" s="674"/>
      <c r="E65" s="355" t="s">
        <v>19</v>
      </c>
      <c r="F65" s="223">
        <v>0</v>
      </c>
      <c r="G65" s="439">
        <v>0</v>
      </c>
      <c r="H65" s="439">
        <v>0</v>
      </c>
      <c r="I65" s="439">
        <v>200</v>
      </c>
      <c r="J65" s="674"/>
      <c r="K65" s="787"/>
      <c r="L65" s="787"/>
      <c r="M65" s="788"/>
    </row>
    <row r="66" spans="1:13" ht="27.75" customHeight="1">
      <c r="A66" s="710" t="s">
        <v>303</v>
      </c>
      <c r="B66" s="710" t="s">
        <v>301</v>
      </c>
      <c r="C66" s="651" t="s">
        <v>303</v>
      </c>
      <c r="D66" s="668" t="s">
        <v>43</v>
      </c>
      <c r="E66" s="355" t="s">
        <v>19</v>
      </c>
      <c r="F66" s="503">
        <v>284</v>
      </c>
      <c r="G66" s="503">
        <v>0</v>
      </c>
      <c r="H66" s="503">
        <v>290</v>
      </c>
      <c r="I66" s="503">
        <v>290</v>
      </c>
      <c r="J66" s="668" t="s">
        <v>445</v>
      </c>
      <c r="K66" s="726">
        <v>100</v>
      </c>
      <c r="L66" s="726">
        <v>100</v>
      </c>
      <c r="M66" s="726">
        <v>100</v>
      </c>
    </row>
    <row r="67" spans="1:13" ht="27.75" customHeight="1">
      <c r="A67" s="711"/>
      <c r="B67" s="711"/>
      <c r="C67" s="653"/>
      <c r="D67" s="669"/>
      <c r="E67" s="436" t="s">
        <v>2</v>
      </c>
      <c r="F67" s="439">
        <v>0</v>
      </c>
      <c r="G67" s="439">
        <v>190</v>
      </c>
      <c r="H67" s="439">
        <v>0</v>
      </c>
      <c r="I67" s="439">
        <v>0</v>
      </c>
      <c r="J67" s="669"/>
      <c r="K67" s="727"/>
      <c r="L67" s="727"/>
      <c r="M67" s="727"/>
    </row>
    <row r="68" spans="1:13" ht="24.75" customHeight="1">
      <c r="A68" s="750" t="s">
        <v>303</v>
      </c>
      <c r="B68" s="750" t="s">
        <v>301</v>
      </c>
      <c r="C68" s="666" t="s">
        <v>304</v>
      </c>
      <c r="D68" s="674" t="s">
        <v>368</v>
      </c>
      <c r="E68" s="355" t="s">
        <v>2</v>
      </c>
      <c r="F68" s="439">
        <v>0.3</v>
      </c>
      <c r="G68" s="439">
        <v>22</v>
      </c>
      <c r="H68" s="439">
        <v>53</v>
      </c>
      <c r="I68" s="439">
        <v>0</v>
      </c>
      <c r="J68" s="674" t="s">
        <v>451</v>
      </c>
      <c r="K68" s="768"/>
      <c r="L68" s="768">
        <v>1</v>
      </c>
      <c r="M68" s="768"/>
    </row>
    <row r="69" spans="1:13" ht="26.25" customHeight="1">
      <c r="A69" s="750"/>
      <c r="B69" s="750"/>
      <c r="C69" s="666"/>
      <c r="D69" s="674"/>
      <c r="E69" s="355" t="s">
        <v>4</v>
      </c>
      <c r="F69" s="439">
        <v>1.4</v>
      </c>
      <c r="G69" s="439">
        <v>125</v>
      </c>
      <c r="H69" s="439">
        <v>300</v>
      </c>
      <c r="I69" s="439">
        <v>0</v>
      </c>
      <c r="J69" s="674"/>
      <c r="K69" s="768"/>
      <c r="L69" s="768"/>
      <c r="M69" s="768"/>
    </row>
    <row r="70" spans="1:13" ht="26.25" customHeight="1">
      <c r="A70" s="750" t="s">
        <v>303</v>
      </c>
      <c r="B70" s="750" t="s">
        <v>301</v>
      </c>
      <c r="C70" s="666" t="s">
        <v>305</v>
      </c>
      <c r="D70" s="674" t="s">
        <v>326</v>
      </c>
      <c r="E70" s="355" t="s">
        <v>2</v>
      </c>
      <c r="F70" s="223">
        <v>0</v>
      </c>
      <c r="G70" s="223">
        <v>0</v>
      </c>
      <c r="H70" s="223">
        <v>0</v>
      </c>
      <c r="I70" s="223">
        <v>10</v>
      </c>
      <c r="J70" s="674" t="s">
        <v>453</v>
      </c>
      <c r="K70" s="769"/>
      <c r="L70" s="769"/>
      <c r="M70" s="768">
        <v>100</v>
      </c>
    </row>
    <row r="71" spans="1:13" ht="26.25" customHeight="1">
      <c r="A71" s="750"/>
      <c r="B71" s="750"/>
      <c r="C71" s="666"/>
      <c r="D71" s="674"/>
      <c r="E71" s="355" t="s">
        <v>4</v>
      </c>
      <c r="F71" s="223">
        <v>0</v>
      </c>
      <c r="G71" s="223">
        <v>0</v>
      </c>
      <c r="H71" s="223">
        <v>0</v>
      </c>
      <c r="I71" s="223">
        <v>58</v>
      </c>
      <c r="J71" s="674"/>
      <c r="K71" s="769"/>
      <c r="L71" s="769"/>
      <c r="M71" s="768"/>
    </row>
    <row r="72" spans="1:13" ht="36" customHeight="1">
      <c r="A72" s="82" t="s">
        <v>303</v>
      </c>
      <c r="B72" s="82" t="s">
        <v>301</v>
      </c>
      <c r="C72" s="352" t="s">
        <v>306</v>
      </c>
      <c r="D72" s="436" t="s">
        <v>762</v>
      </c>
      <c r="E72" s="436" t="s">
        <v>2</v>
      </c>
      <c r="F72" s="223">
        <v>83.5</v>
      </c>
      <c r="G72" s="223">
        <v>80</v>
      </c>
      <c r="H72" s="223">
        <v>80</v>
      </c>
      <c r="I72" s="223">
        <v>80</v>
      </c>
      <c r="J72" s="477" t="s">
        <v>452</v>
      </c>
      <c r="K72" s="473">
        <v>390</v>
      </c>
      <c r="L72" s="473">
        <v>390</v>
      </c>
      <c r="M72" s="473">
        <v>390</v>
      </c>
    </row>
    <row r="73" spans="1:13" ht="33" customHeight="1">
      <c r="A73" s="82" t="s">
        <v>303</v>
      </c>
      <c r="B73" s="82" t="s">
        <v>301</v>
      </c>
      <c r="C73" s="352" t="s">
        <v>307</v>
      </c>
      <c r="D73" s="355" t="s">
        <v>483</v>
      </c>
      <c r="E73" s="355" t="s">
        <v>2</v>
      </c>
      <c r="F73" s="223">
        <v>30</v>
      </c>
      <c r="G73" s="223">
        <v>30</v>
      </c>
      <c r="H73" s="223">
        <v>30</v>
      </c>
      <c r="I73" s="223">
        <v>30</v>
      </c>
      <c r="J73" s="477" t="s">
        <v>488</v>
      </c>
      <c r="K73" s="473">
        <v>5</v>
      </c>
      <c r="L73" s="473">
        <v>5</v>
      </c>
      <c r="M73" s="473">
        <v>5</v>
      </c>
    </row>
    <row r="74" spans="1:13" ht="18.75" customHeight="1">
      <c r="A74" s="44" t="s">
        <v>303</v>
      </c>
      <c r="B74" s="44" t="s">
        <v>301</v>
      </c>
      <c r="C74" s="708" t="s">
        <v>290</v>
      </c>
      <c r="D74" s="708"/>
      <c r="E74" s="708"/>
      <c r="F74" s="243">
        <f>SUM(F62:F73)</f>
        <v>917.4</v>
      </c>
      <c r="G74" s="243">
        <f>SUM(G62:G73)</f>
        <v>944.3</v>
      </c>
      <c r="H74" s="243">
        <f>SUM(H62:H73)</f>
        <v>847</v>
      </c>
      <c r="I74" s="243">
        <f>SUM(I62:I73)</f>
        <v>812</v>
      </c>
      <c r="J74" s="111"/>
      <c r="K74" s="392"/>
      <c r="L74" s="392"/>
      <c r="M74" s="392"/>
    </row>
    <row r="75" spans="1:13" ht="18.75" customHeight="1">
      <c r="A75" s="44" t="s">
        <v>303</v>
      </c>
      <c r="B75" s="770" t="s">
        <v>227</v>
      </c>
      <c r="C75" s="770"/>
      <c r="D75" s="770"/>
      <c r="E75" s="770"/>
      <c r="F75" s="244">
        <f>+F74</f>
        <v>917.4</v>
      </c>
      <c r="G75" s="244">
        <f>+G74</f>
        <v>944.3</v>
      </c>
      <c r="H75" s="244">
        <f>+H74</f>
        <v>847</v>
      </c>
      <c r="I75" s="244">
        <f>+I74</f>
        <v>812</v>
      </c>
      <c r="J75" s="524" t="s">
        <v>2</v>
      </c>
      <c r="K75" s="528">
        <f>+G62+G64+G67+G68+G70+G72+G73</f>
        <v>396</v>
      </c>
      <c r="L75" s="528">
        <f>+H62+H64+H67+H68+H70+H72+H73</f>
        <v>257</v>
      </c>
      <c r="M75" s="528">
        <f>+I62+I64+I67+I68+I70+I72+I73</f>
        <v>264</v>
      </c>
    </row>
    <row r="76" spans="1:13" ht="19.5" customHeight="1">
      <c r="A76" s="776" t="s">
        <v>292</v>
      </c>
      <c r="B76" s="776"/>
      <c r="C76" s="776"/>
      <c r="D76" s="776"/>
      <c r="E76" s="776"/>
      <c r="F76" s="340">
        <f>+F75+F59+F41</f>
        <v>13975.9</v>
      </c>
      <c r="G76" s="340">
        <f>+G75+G59+G41</f>
        <v>18181.9</v>
      </c>
      <c r="H76" s="340">
        <f>+H75+H59+H41</f>
        <v>18146.2</v>
      </c>
      <c r="I76" s="457">
        <f>+I75+I59+I41</f>
        <v>18191.4</v>
      </c>
      <c r="J76" s="638"/>
      <c r="K76" s="639"/>
      <c r="L76" s="639"/>
      <c r="M76" s="639"/>
    </row>
    <row r="77" spans="1:13" ht="14.25" customHeight="1">
      <c r="A77" s="734" t="s">
        <v>320</v>
      </c>
      <c r="B77" s="735"/>
      <c r="C77" s="735"/>
      <c r="D77" s="735"/>
      <c r="E77" s="736"/>
      <c r="F77" s="539"/>
      <c r="G77" s="539"/>
      <c r="H77" s="539"/>
      <c r="I77" s="539"/>
      <c r="J77" s="638"/>
      <c r="K77" s="639"/>
      <c r="L77" s="639"/>
      <c r="M77" s="639"/>
    </row>
    <row r="78" spans="1:13" ht="17.25" customHeight="1">
      <c r="A78" s="773" t="s">
        <v>21</v>
      </c>
      <c r="B78" s="774"/>
      <c r="C78" s="774"/>
      <c r="D78" s="774"/>
      <c r="E78" s="775"/>
      <c r="F78" s="341">
        <f>SUM(F79:F84)</f>
        <v>6694.299999999999</v>
      </c>
      <c r="G78" s="341">
        <f>SUM(G79:G84)</f>
        <v>6851.5</v>
      </c>
      <c r="H78" s="341">
        <f>SUM(H79:H84)</f>
        <v>7196.5</v>
      </c>
      <c r="I78" s="341">
        <f>SUM(I79:I84)</f>
        <v>7552.9</v>
      </c>
      <c r="J78" s="638"/>
      <c r="K78" s="639"/>
      <c r="L78" s="639"/>
      <c r="M78" s="639"/>
    </row>
    <row r="79" spans="1:13" ht="12.75" customHeight="1">
      <c r="A79" s="640" t="s">
        <v>228</v>
      </c>
      <c r="B79" s="641"/>
      <c r="C79" s="641"/>
      <c r="D79" s="641"/>
      <c r="E79" s="642"/>
      <c r="F79" s="245">
        <f>+F73+F72+F64+F62+F55+F54+F52+F50+F48+F46+F44+F39+F36+F35+F34+F33+F32+F25+F20+F19+F13+F70+F68+F67</f>
        <v>4666</v>
      </c>
      <c r="G79" s="245">
        <f>+G73+G72+G64+G62+G55+G54+G52+G50+G48+G46+G44+G39+G36+G35+G34+G33+G32+G25+G20+G19+G13+G70+G68+G67</f>
        <v>5045.1</v>
      </c>
      <c r="H79" s="245">
        <f>+H73+H72+H64+H62+H55+H54+H52+H50+H48+H46+H44+H39+H36+H35+H34+H33+H32+H25+H20+H19+H13+H70+H68+H67</f>
        <v>5022.1</v>
      </c>
      <c r="I79" s="245">
        <f>+I73+I72+I64+I62+I55+I54+I52+I50+I48+I46+I44+I39+I36+I35+I34+I33+I32+I25+I20+I19+I13+I70+I68+I67</f>
        <v>5110.5</v>
      </c>
      <c r="J79" s="638"/>
      <c r="K79" s="639"/>
      <c r="L79" s="639"/>
      <c r="M79" s="639"/>
    </row>
    <row r="80" spans="1:13" ht="15" customHeight="1">
      <c r="A80" s="640" t="s">
        <v>376</v>
      </c>
      <c r="B80" s="641"/>
      <c r="C80" s="641"/>
      <c r="D80" s="641"/>
      <c r="E80" s="642"/>
      <c r="F80" s="245">
        <f>+F66+F29+F18+F17+F15+F12+F65</f>
        <v>1534.4</v>
      </c>
      <c r="G80" s="245">
        <f>+G66+G29+G18+G17+G15+G12+G65</f>
        <v>1295.9</v>
      </c>
      <c r="H80" s="245">
        <f>+H66+H29+H18+H17+H15+H12+H65</f>
        <v>1640.7</v>
      </c>
      <c r="I80" s="245">
        <f>+I66+I29+I18+I17+I15+I12+I65</f>
        <v>1890.7</v>
      </c>
      <c r="J80" s="638"/>
      <c r="K80" s="639"/>
      <c r="L80" s="639"/>
      <c r="M80" s="639"/>
    </row>
    <row r="81" spans="1:13" ht="12.75" customHeight="1">
      <c r="A81" s="640" t="s">
        <v>229</v>
      </c>
      <c r="B81" s="641"/>
      <c r="C81" s="641"/>
      <c r="D81" s="641"/>
      <c r="E81" s="642"/>
      <c r="F81" s="245"/>
      <c r="G81" s="245"/>
      <c r="H81" s="245"/>
      <c r="I81" s="245"/>
      <c r="J81" s="638"/>
      <c r="K81" s="639"/>
      <c r="L81" s="639"/>
      <c r="M81" s="639"/>
    </row>
    <row r="82" spans="1:13" ht="12.75" customHeight="1">
      <c r="A82" s="640" t="s">
        <v>230</v>
      </c>
      <c r="B82" s="641"/>
      <c r="C82" s="641"/>
      <c r="D82" s="641"/>
      <c r="E82" s="642"/>
      <c r="F82" s="245">
        <f>+F53+F51+F49+F47+F45+F14</f>
        <v>493.8999999999999</v>
      </c>
      <c r="G82" s="245">
        <f>+G53+G51+G49+G47+G45+G14</f>
        <v>510.49999999999994</v>
      </c>
      <c r="H82" s="245">
        <f>+H53+H51+H49+H47+H45+H14</f>
        <v>533.7</v>
      </c>
      <c r="I82" s="245">
        <f>+I53+I51+I49+I47+I45+I14</f>
        <v>551.7</v>
      </c>
      <c r="J82" s="638"/>
      <c r="K82" s="639"/>
      <c r="L82" s="639"/>
      <c r="M82" s="639"/>
    </row>
    <row r="83" spans="1:13" ht="12.75" customHeight="1">
      <c r="A83" s="640" t="s">
        <v>233</v>
      </c>
      <c r="B83" s="641"/>
      <c r="C83" s="641"/>
      <c r="D83" s="641"/>
      <c r="E83" s="642"/>
      <c r="F83" s="245"/>
      <c r="G83" s="245"/>
      <c r="H83" s="245"/>
      <c r="I83" s="245"/>
      <c r="J83" s="638"/>
      <c r="K83" s="639"/>
      <c r="L83" s="639"/>
      <c r="M83" s="639"/>
    </row>
    <row r="84" spans="1:13" ht="12.75" customHeight="1">
      <c r="A84" s="640" t="s">
        <v>234</v>
      </c>
      <c r="B84" s="641"/>
      <c r="C84" s="641"/>
      <c r="D84" s="641"/>
      <c r="E84" s="642"/>
      <c r="F84" s="245"/>
      <c r="G84" s="245"/>
      <c r="H84" s="245"/>
      <c r="I84" s="245"/>
      <c r="J84" s="638"/>
      <c r="K84" s="639"/>
      <c r="L84" s="639"/>
      <c r="M84" s="639"/>
    </row>
    <row r="85" spans="1:13" ht="15.75" customHeight="1">
      <c r="A85" s="677" t="s">
        <v>20</v>
      </c>
      <c r="B85" s="678"/>
      <c r="C85" s="678"/>
      <c r="D85" s="678"/>
      <c r="E85" s="679"/>
      <c r="F85" s="342">
        <f>SUM(F86:F89)</f>
        <v>7281.599999999999</v>
      </c>
      <c r="G85" s="342">
        <f>SUM(G86:G89)</f>
        <v>11330.4</v>
      </c>
      <c r="H85" s="342">
        <f>SUM(H86:H89)</f>
        <v>10949.7</v>
      </c>
      <c r="I85" s="342">
        <f>SUM(I86:I89)</f>
        <v>10638.5</v>
      </c>
      <c r="J85" s="638"/>
      <c r="K85" s="639"/>
      <c r="L85" s="639"/>
      <c r="M85" s="639"/>
    </row>
    <row r="86" spans="1:13" ht="12.75" customHeight="1">
      <c r="A86" s="640" t="s">
        <v>231</v>
      </c>
      <c r="B86" s="641"/>
      <c r="C86" s="641"/>
      <c r="D86" s="641"/>
      <c r="E86" s="642"/>
      <c r="F86" s="245">
        <f>+F71+F69+F63+F56+F57</f>
        <v>519.7</v>
      </c>
      <c r="G86" s="245">
        <f>+G71+G69+G63+G56+G57</f>
        <v>678.0999999999999</v>
      </c>
      <c r="H86" s="245">
        <f>+H71+H69+H63+H56+H57</f>
        <v>449.2</v>
      </c>
      <c r="I86" s="245">
        <f>+I71+I69+I63+I56+I57</f>
        <v>137</v>
      </c>
      <c r="J86" s="638"/>
      <c r="K86" s="639"/>
      <c r="L86" s="639"/>
      <c r="M86" s="639"/>
    </row>
    <row r="87" spans="1:13" ht="12.75" customHeight="1">
      <c r="A87" s="640" t="s">
        <v>232</v>
      </c>
      <c r="B87" s="641"/>
      <c r="C87" s="641"/>
      <c r="D87" s="641"/>
      <c r="E87" s="642"/>
      <c r="F87" s="245">
        <f>+F28+F27+F26+F24+F23+F22+F21</f>
        <v>6761.9</v>
      </c>
      <c r="G87" s="245">
        <f>+G28+G27+G26+G24+G23+G22+G21</f>
        <v>10652.3</v>
      </c>
      <c r="H87" s="245">
        <f>+H28+H27+H26+H24+H23+H22+H21</f>
        <v>10500.5</v>
      </c>
      <c r="I87" s="245">
        <f>+I28+I27+I26+I24+I23+I22+I21</f>
        <v>10501.5</v>
      </c>
      <c r="J87" s="638"/>
      <c r="K87" s="639"/>
      <c r="L87" s="639"/>
      <c r="M87" s="639"/>
    </row>
    <row r="88" spans="1:13" ht="12.75" customHeight="1">
      <c r="A88" s="640" t="s">
        <v>235</v>
      </c>
      <c r="B88" s="641"/>
      <c r="C88" s="641"/>
      <c r="D88" s="641"/>
      <c r="E88" s="642"/>
      <c r="F88" s="245"/>
      <c r="G88" s="245"/>
      <c r="H88" s="245"/>
      <c r="I88" s="245"/>
      <c r="J88" s="638"/>
      <c r="K88" s="639"/>
      <c r="L88" s="639"/>
      <c r="M88" s="639"/>
    </row>
    <row r="89" spans="1:13" ht="12.75" customHeight="1">
      <c r="A89" s="640" t="s">
        <v>236</v>
      </c>
      <c r="B89" s="641"/>
      <c r="C89" s="641"/>
      <c r="D89" s="641"/>
      <c r="E89" s="642"/>
      <c r="F89" s="245"/>
      <c r="G89" s="245"/>
      <c r="H89" s="245"/>
      <c r="I89" s="245"/>
      <c r="J89" s="638"/>
      <c r="K89" s="639"/>
      <c r="L89" s="639"/>
      <c r="M89" s="639"/>
    </row>
    <row r="90" spans="1:13" ht="12.75" customHeight="1">
      <c r="A90" s="772"/>
      <c r="B90" s="772"/>
      <c r="C90" s="772"/>
      <c r="D90" s="772"/>
      <c r="E90" s="772"/>
      <c r="F90" s="639"/>
      <c r="G90" s="639"/>
      <c r="H90" s="387"/>
      <c r="I90" s="387"/>
      <c r="J90" s="314"/>
      <c r="K90" s="399"/>
      <c r="L90" s="399"/>
      <c r="M90" s="399"/>
    </row>
    <row r="186" ht="12.75">
      <c r="F186" s="338"/>
    </row>
  </sheetData>
  <sheetProtection/>
  <mergeCells count="165">
    <mergeCell ref="K3:M3"/>
    <mergeCell ref="C50:C51"/>
    <mergeCell ref="K62:K63"/>
    <mergeCell ref="J62:J63"/>
    <mergeCell ref="K24:K25"/>
    <mergeCell ref="J55:J56"/>
    <mergeCell ref="M62:M63"/>
    <mergeCell ref="M24:M25"/>
    <mergeCell ref="M32:M33"/>
    <mergeCell ref="L62:L63"/>
    <mergeCell ref="K32:K33"/>
    <mergeCell ref="C46:C47"/>
    <mergeCell ref="J44:J45"/>
    <mergeCell ref="D64:D65"/>
    <mergeCell ref="C62:C63"/>
    <mergeCell ref="D55:D56"/>
    <mergeCell ref="K55:K56"/>
    <mergeCell ref="C43:M43"/>
    <mergeCell ref="M55:M56"/>
    <mergeCell ref="L55:L56"/>
    <mergeCell ref="J64:J65"/>
    <mergeCell ref="K68:K69"/>
    <mergeCell ref="M68:M69"/>
    <mergeCell ref="M70:M71"/>
    <mergeCell ref="K64:K65"/>
    <mergeCell ref="J70:J71"/>
    <mergeCell ref="M64:M65"/>
    <mergeCell ref="L64:L65"/>
    <mergeCell ref="J68:J69"/>
    <mergeCell ref="K6:K8"/>
    <mergeCell ref="J32:J33"/>
    <mergeCell ref="A12:A14"/>
    <mergeCell ref="B60:G60"/>
    <mergeCell ref="C58:E58"/>
    <mergeCell ref="B15:B16"/>
    <mergeCell ref="A15:A16"/>
    <mergeCell ref="C15:C16"/>
    <mergeCell ref="G15:G16"/>
    <mergeCell ref="D12:D14"/>
    <mergeCell ref="J5:J8"/>
    <mergeCell ref="A4:A8"/>
    <mergeCell ref="B4:B8"/>
    <mergeCell ref="C4:C8"/>
    <mergeCell ref="D4:D8"/>
    <mergeCell ref="E4:E8"/>
    <mergeCell ref="G4:G8"/>
    <mergeCell ref="I4:I8"/>
    <mergeCell ref="H15:H16"/>
    <mergeCell ref="B10:M10"/>
    <mergeCell ref="C11:M11"/>
    <mergeCell ref="C12:C14"/>
    <mergeCell ref="K12:K14"/>
    <mergeCell ref="J12:J14"/>
    <mergeCell ref="M12:M14"/>
    <mergeCell ref="B12:B14"/>
    <mergeCell ref="H4:H8"/>
    <mergeCell ref="B24:B25"/>
    <mergeCell ref="C24:C25"/>
    <mergeCell ref="D24:D25"/>
    <mergeCell ref="J24:J25"/>
    <mergeCell ref="F4:F8"/>
    <mergeCell ref="F15:F16"/>
    <mergeCell ref="A9:M9"/>
    <mergeCell ref="E15:E16"/>
    <mergeCell ref="D15:D16"/>
    <mergeCell ref="D52:D53"/>
    <mergeCell ref="B42:M42"/>
    <mergeCell ref="C38:M38"/>
    <mergeCell ref="B46:B47"/>
    <mergeCell ref="D50:D51"/>
    <mergeCell ref="D46:D47"/>
    <mergeCell ref="C40:E40"/>
    <mergeCell ref="C44:C45"/>
    <mergeCell ref="A55:A56"/>
    <mergeCell ref="C52:C53"/>
    <mergeCell ref="C55:C56"/>
    <mergeCell ref="C48:C49"/>
    <mergeCell ref="B48:B49"/>
    <mergeCell ref="B50:B51"/>
    <mergeCell ref="A48:A49"/>
    <mergeCell ref="A52:A53"/>
    <mergeCell ref="B52:B53"/>
    <mergeCell ref="C61:G61"/>
    <mergeCell ref="J76:M76"/>
    <mergeCell ref="C30:E30"/>
    <mergeCell ref="B55:B56"/>
    <mergeCell ref="B62:B63"/>
    <mergeCell ref="A24:A25"/>
    <mergeCell ref="A44:A45"/>
    <mergeCell ref="B44:B45"/>
    <mergeCell ref="C31:M31"/>
    <mergeCell ref="C37:E37"/>
    <mergeCell ref="A46:A47"/>
    <mergeCell ref="A50:A51"/>
    <mergeCell ref="D48:D49"/>
    <mergeCell ref="D44:D45"/>
    <mergeCell ref="A32:A33"/>
    <mergeCell ref="B32:B33"/>
    <mergeCell ref="C32:C33"/>
    <mergeCell ref="B41:E41"/>
    <mergeCell ref="D32:D33"/>
    <mergeCell ref="B68:B69"/>
    <mergeCell ref="A77:E77"/>
    <mergeCell ref="A82:E82"/>
    <mergeCell ref="A76:E76"/>
    <mergeCell ref="C70:C71"/>
    <mergeCell ref="A62:A63"/>
    <mergeCell ref="A90:G90"/>
    <mergeCell ref="A70:A71"/>
    <mergeCell ref="B70:B71"/>
    <mergeCell ref="A84:E84"/>
    <mergeCell ref="C74:E74"/>
    <mergeCell ref="B75:E75"/>
    <mergeCell ref="A86:E86"/>
    <mergeCell ref="A87:E87"/>
    <mergeCell ref="A88:E88"/>
    <mergeCell ref="D70:D71"/>
    <mergeCell ref="A89:E89"/>
    <mergeCell ref="D66:D67"/>
    <mergeCell ref="C66:C67"/>
    <mergeCell ref="B66:B67"/>
    <mergeCell ref="A66:A67"/>
    <mergeCell ref="A83:E83"/>
    <mergeCell ref="A81:E81"/>
    <mergeCell ref="A85:E85"/>
    <mergeCell ref="A79:E79"/>
    <mergeCell ref="A80:E80"/>
    <mergeCell ref="D68:D69"/>
    <mergeCell ref="A64:A65"/>
    <mergeCell ref="J78:M78"/>
    <mergeCell ref="J79:M79"/>
    <mergeCell ref="J80:M80"/>
    <mergeCell ref="B59:E59"/>
    <mergeCell ref="D62:D63"/>
    <mergeCell ref="C64:C65"/>
    <mergeCell ref="A78:E78"/>
    <mergeCell ref="A68:A69"/>
    <mergeCell ref="J89:M89"/>
    <mergeCell ref="J66:J67"/>
    <mergeCell ref="K66:K67"/>
    <mergeCell ref="M66:M67"/>
    <mergeCell ref="J83:M83"/>
    <mergeCell ref="J84:M84"/>
    <mergeCell ref="J85:M85"/>
    <mergeCell ref="K70:K71"/>
    <mergeCell ref="K1:M1"/>
    <mergeCell ref="L66:L67"/>
    <mergeCell ref="L68:L69"/>
    <mergeCell ref="L70:L71"/>
    <mergeCell ref="L6:L8"/>
    <mergeCell ref="L12:L14"/>
    <mergeCell ref="L24:L25"/>
    <mergeCell ref="K5:M5"/>
    <mergeCell ref="M6:M8"/>
    <mergeCell ref="J4:M4"/>
    <mergeCell ref="L32:L33"/>
    <mergeCell ref="A2:M2"/>
    <mergeCell ref="B64:B65"/>
    <mergeCell ref="J86:M86"/>
    <mergeCell ref="J88:M88"/>
    <mergeCell ref="J77:M77"/>
    <mergeCell ref="J81:M81"/>
    <mergeCell ref="J82:M82"/>
    <mergeCell ref="J87:M87"/>
    <mergeCell ref="C68:C69"/>
  </mergeCells>
  <printOptions/>
  <pageMargins left="0.1968503937007874" right="0.1968503937007874" top="0.5118110236220472" bottom="0.1968503937007874" header="0" footer="0"/>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M87"/>
  <sheetViews>
    <sheetView zoomScalePageLayoutView="0" workbookViewId="0" topLeftCell="A1">
      <pane ySplit="8" topLeftCell="A9" activePane="bottomLeft" state="frozen"/>
      <selection pane="topLeft" activeCell="A1" sqref="A1"/>
      <selection pane="bottomLeft" activeCell="Q29" sqref="Q29"/>
    </sheetView>
  </sheetViews>
  <sheetFormatPr defaultColWidth="9.140625" defaultRowHeight="12.75"/>
  <cols>
    <col min="1" max="1" width="2.7109375" style="37" customWidth="1"/>
    <col min="2" max="2" width="2.8515625" style="37" customWidth="1"/>
    <col min="3" max="3" width="3.421875" style="37" customWidth="1"/>
    <col min="4" max="4" width="36.421875" style="38" customWidth="1"/>
    <col min="5" max="5" width="6.57421875" style="43" customWidth="1"/>
    <col min="6" max="6" width="14.00390625" style="34" customWidth="1"/>
    <col min="7" max="9" width="13.28125" style="401" customWidth="1"/>
    <col min="10" max="10" width="27.8515625" style="34" customWidth="1"/>
    <col min="11" max="11" width="5.140625" style="402" customWidth="1"/>
    <col min="12" max="12" width="4.8515625" style="402" customWidth="1"/>
    <col min="13" max="13" width="4.421875" style="258" customWidth="1"/>
    <col min="14" max="16384" width="9.140625" style="34" customWidth="1"/>
  </cols>
  <sheetData>
    <row r="1" spans="11:13" ht="23.25" customHeight="1">
      <c r="K1" s="816" t="s">
        <v>756</v>
      </c>
      <c r="L1" s="816"/>
      <c r="M1" s="816"/>
    </row>
    <row r="2" spans="1:12" ht="23.25" customHeight="1">
      <c r="A2" s="766" t="s">
        <v>730</v>
      </c>
      <c r="B2" s="766"/>
      <c r="C2" s="766"/>
      <c r="D2" s="766"/>
      <c r="E2" s="766"/>
      <c r="F2" s="766"/>
      <c r="G2" s="766"/>
      <c r="H2" s="766"/>
      <c r="I2" s="766"/>
      <c r="J2" s="766"/>
      <c r="K2" s="766"/>
      <c r="L2" s="596"/>
    </row>
    <row r="3" spans="1:13" ht="20.25" customHeight="1">
      <c r="A3" s="113"/>
      <c r="B3" s="113"/>
      <c r="C3" s="113"/>
      <c r="D3" s="103"/>
      <c r="E3" s="114"/>
      <c r="F3" s="103"/>
      <c r="G3" s="390"/>
      <c r="H3" s="390"/>
      <c r="I3" s="390"/>
      <c r="J3" s="49"/>
      <c r="K3" s="811" t="s">
        <v>534</v>
      </c>
      <c r="L3" s="811"/>
      <c r="M3" s="811"/>
    </row>
    <row r="4" spans="1:13" s="35" customFormat="1" ht="15" customHeight="1">
      <c r="A4" s="696" t="s">
        <v>284</v>
      </c>
      <c r="B4" s="696" t="s">
        <v>285</v>
      </c>
      <c r="C4" s="696" t="s">
        <v>286</v>
      </c>
      <c r="D4" s="697" t="s">
        <v>287</v>
      </c>
      <c r="E4" s="812" t="s">
        <v>283</v>
      </c>
      <c r="F4" s="671" t="s">
        <v>792</v>
      </c>
      <c r="G4" s="671" t="s">
        <v>714</v>
      </c>
      <c r="H4" s="671" t="s">
        <v>715</v>
      </c>
      <c r="I4" s="671" t="s">
        <v>723</v>
      </c>
      <c r="J4" s="671" t="s">
        <v>288</v>
      </c>
      <c r="K4" s="671"/>
      <c r="L4" s="671"/>
      <c r="M4" s="671"/>
    </row>
    <row r="5" spans="1:13" s="35" customFormat="1" ht="13.5" customHeight="1">
      <c r="A5" s="696"/>
      <c r="B5" s="696"/>
      <c r="C5" s="696"/>
      <c r="D5" s="697"/>
      <c r="E5" s="813"/>
      <c r="F5" s="671"/>
      <c r="G5" s="671"/>
      <c r="H5" s="671"/>
      <c r="I5" s="671"/>
      <c r="J5" s="747" t="s">
        <v>289</v>
      </c>
      <c r="K5" s="815"/>
      <c r="L5" s="815"/>
      <c r="M5" s="815"/>
    </row>
    <row r="6" spans="1:13" s="35" customFormat="1" ht="12" customHeight="1">
      <c r="A6" s="696"/>
      <c r="B6" s="696"/>
      <c r="C6" s="696"/>
      <c r="D6" s="697"/>
      <c r="E6" s="813"/>
      <c r="F6" s="671"/>
      <c r="G6" s="671"/>
      <c r="H6" s="671"/>
      <c r="I6" s="671"/>
      <c r="J6" s="748"/>
      <c r="K6" s="809" t="s">
        <v>319</v>
      </c>
      <c r="L6" s="809" t="s">
        <v>540</v>
      </c>
      <c r="M6" s="809" t="s">
        <v>720</v>
      </c>
    </row>
    <row r="7" spans="1:13" s="35" customFormat="1" ht="26.25" customHeight="1">
      <c r="A7" s="696"/>
      <c r="B7" s="696"/>
      <c r="C7" s="696"/>
      <c r="D7" s="697"/>
      <c r="E7" s="813"/>
      <c r="F7" s="671"/>
      <c r="G7" s="671"/>
      <c r="H7" s="671"/>
      <c r="I7" s="671"/>
      <c r="J7" s="748"/>
      <c r="K7" s="809"/>
      <c r="L7" s="809"/>
      <c r="M7" s="809"/>
    </row>
    <row r="8" spans="1:13" s="35" customFormat="1" ht="33" customHeight="1">
      <c r="A8" s="696"/>
      <c r="B8" s="696"/>
      <c r="C8" s="696"/>
      <c r="D8" s="697"/>
      <c r="E8" s="814"/>
      <c r="F8" s="671"/>
      <c r="G8" s="671"/>
      <c r="H8" s="671"/>
      <c r="I8" s="671"/>
      <c r="J8" s="749"/>
      <c r="K8" s="809"/>
      <c r="L8" s="809"/>
      <c r="M8" s="809"/>
    </row>
    <row r="9" spans="1:13" s="35" customFormat="1" ht="33" customHeight="1">
      <c r="A9" s="703" t="s">
        <v>663</v>
      </c>
      <c r="B9" s="704"/>
      <c r="C9" s="704"/>
      <c r="D9" s="704"/>
      <c r="E9" s="704"/>
      <c r="F9" s="704"/>
      <c r="G9" s="704"/>
      <c r="H9" s="704"/>
      <c r="I9" s="704"/>
      <c r="J9" s="704"/>
      <c r="K9" s="704"/>
      <c r="L9" s="704"/>
      <c r="M9" s="705"/>
    </row>
    <row r="10" spans="1:13" s="36" customFormat="1" ht="15" customHeight="1">
      <c r="A10" s="44" t="s">
        <v>301</v>
      </c>
      <c r="B10" s="800" t="s">
        <v>137</v>
      </c>
      <c r="C10" s="800"/>
      <c r="D10" s="800"/>
      <c r="E10" s="800"/>
      <c r="F10" s="800"/>
      <c r="G10" s="800"/>
      <c r="H10" s="800"/>
      <c r="I10" s="800"/>
      <c r="J10" s="800"/>
      <c r="K10" s="800"/>
      <c r="L10" s="800"/>
      <c r="M10" s="800"/>
    </row>
    <row r="11" spans="1:13" s="36" customFormat="1" ht="15.75" customHeight="1">
      <c r="A11" s="44" t="s">
        <v>301</v>
      </c>
      <c r="B11" s="112" t="s">
        <v>301</v>
      </c>
      <c r="C11" s="800" t="s">
        <v>381</v>
      </c>
      <c r="D11" s="800"/>
      <c r="E11" s="800"/>
      <c r="F11" s="800"/>
      <c r="G11" s="800"/>
      <c r="H11" s="800"/>
      <c r="I11" s="800"/>
      <c r="J11" s="800"/>
      <c r="K11" s="800"/>
      <c r="L11" s="800"/>
      <c r="M11" s="800"/>
    </row>
    <row r="12" spans="1:13" s="17" customFormat="1" ht="45.75" customHeight="1">
      <c r="A12" s="81" t="s">
        <v>301</v>
      </c>
      <c r="B12" s="81" t="s">
        <v>301</v>
      </c>
      <c r="C12" s="81" t="s">
        <v>301</v>
      </c>
      <c r="D12" s="81" t="s">
        <v>327</v>
      </c>
      <c r="E12" s="84" t="s">
        <v>2</v>
      </c>
      <c r="F12" s="251">
        <v>30.5</v>
      </c>
      <c r="G12" s="252">
        <v>30.9</v>
      </c>
      <c r="H12" s="252">
        <v>32.5</v>
      </c>
      <c r="I12" s="252">
        <v>33.5</v>
      </c>
      <c r="J12" s="418" t="s">
        <v>493</v>
      </c>
      <c r="K12" s="110">
        <v>65</v>
      </c>
      <c r="L12" s="110">
        <v>65</v>
      </c>
      <c r="M12" s="110">
        <v>65</v>
      </c>
    </row>
    <row r="13" spans="1:13" s="17" customFormat="1" ht="15.75" customHeight="1">
      <c r="A13" s="44" t="s">
        <v>301</v>
      </c>
      <c r="B13" s="15" t="s">
        <v>301</v>
      </c>
      <c r="C13" s="708" t="s">
        <v>290</v>
      </c>
      <c r="D13" s="708"/>
      <c r="E13" s="708"/>
      <c r="F13" s="237">
        <f>+F12</f>
        <v>30.5</v>
      </c>
      <c r="G13" s="237">
        <f>+G12</f>
        <v>30.9</v>
      </c>
      <c r="H13" s="237">
        <f>+H12</f>
        <v>32.5</v>
      </c>
      <c r="I13" s="237">
        <f>+I12</f>
        <v>33.5</v>
      </c>
      <c r="J13" s="3"/>
      <c r="K13" s="110"/>
      <c r="L13" s="110"/>
      <c r="M13" s="110"/>
    </row>
    <row r="14" spans="1:13" s="17" customFormat="1" ht="19.5" customHeight="1">
      <c r="A14" s="44" t="s">
        <v>301</v>
      </c>
      <c r="B14" s="15" t="s">
        <v>302</v>
      </c>
      <c r="C14" s="800" t="s">
        <v>259</v>
      </c>
      <c r="D14" s="800"/>
      <c r="E14" s="800"/>
      <c r="F14" s="800"/>
      <c r="G14" s="800"/>
      <c r="H14" s="800"/>
      <c r="I14" s="800"/>
      <c r="J14" s="800"/>
      <c r="K14" s="800"/>
      <c r="L14" s="800"/>
      <c r="M14" s="800"/>
    </row>
    <row r="15" spans="1:13" s="17" customFormat="1" ht="28.5" customHeight="1">
      <c r="A15" s="710" t="s">
        <v>301</v>
      </c>
      <c r="B15" s="710" t="s">
        <v>302</v>
      </c>
      <c r="C15" s="801" t="s">
        <v>301</v>
      </c>
      <c r="D15" s="743" t="s">
        <v>138</v>
      </c>
      <c r="E15" s="84" t="s">
        <v>2</v>
      </c>
      <c r="F15" s="252">
        <v>3</v>
      </c>
      <c r="G15" s="252">
        <v>6</v>
      </c>
      <c r="H15" s="252">
        <v>6</v>
      </c>
      <c r="I15" s="252">
        <v>6</v>
      </c>
      <c r="J15" s="712" t="s">
        <v>750</v>
      </c>
      <c r="K15" s="656">
        <v>4</v>
      </c>
      <c r="L15" s="656">
        <v>4</v>
      </c>
      <c r="M15" s="656">
        <v>4</v>
      </c>
    </row>
    <row r="16" spans="1:13" s="17" customFormat="1" ht="27" customHeight="1">
      <c r="A16" s="711"/>
      <c r="B16" s="711"/>
      <c r="C16" s="802"/>
      <c r="D16" s="744"/>
      <c r="E16" s="84" t="s">
        <v>5</v>
      </c>
      <c r="F16" s="252">
        <v>0.6</v>
      </c>
      <c r="G16" s="252">
        <v>1</v>
      </c>
      <c r="H16" s="252">
        <v>1</v>
      </c>
      <c r="I16" s="252">
        <v>1</v>
      </c>
      <c r="J16" s="713"/>
      <c r="K16" s="810"/>
      <c r="L16" s="810"/>
      <c r="M16" s="810"/>
    </row>
    <row r="17" spans="1:13" s="17" customFormat="1" ht="45" customHeight="1">
      <c r="A17" s="81" t="s">
        <v>301</v>
      </c>
      <c r="B17" s="81" t="s">
        <v>302</v>
      </c>
      <c r="C17" s="11" t="s">
        <v>302</v>
      </c>
      <c r="D17" s="85" t="s">
        <v>171</v>
      </c>
      <c r="E17" s="84" t="s">
        <v>2</v>
      </c>
      <c r="F17" s="252">
        <v>7</v>
      </c>
      <c r="G17" s="252">
        <v>7</v>
      </c>
      <c r="H17" s="252">
        <v>7</v>
      </c>
      <c r="I17" s="252">
        <v>7</v>
      </c>
      <c r="J17" s="84" t="s">
        <v>382</v>
      </c>
      <c r="K17" s="157">
        <v>12</v>
      </c>
      <c r="L17" s="157">
        <v>12</v>
      </c>
      <c r="M17" s="157">
        <v>12</v>
      </c>
    </row>
    <row r="18" spans="1:13" s="17" customFormat="1" ht="21.75" customHeight="1">
      <c r="A18" s="710" t="s">
        <v>301</v>
      </c>
      <c r="B18" s="710" t="s">
        <v>302</v>
      </c>
      <c r="C18" s="801" t="s">
        <v>303</v>
      </c>
      <c r="D18" s="743" t="s">
        <v>328</v>
      </c>
      <c r="E18" s="84" t="s">
        <v>2</v>
      </c>
      <c r="F18" s="251">
        <v>1.3</v>
      </c>
      <c r="G18" s="251">
        <v>1.3</v>
      </c>
      <c r="H18" s="251">
        <v>1.4</v>
      </c>
      <c r="I18" s="251">
        <v>1.4</v>
      </c>
      <c r="J18" s="712" t="s">
        <v>383</v>
      </c>
      <c r="K18" s="803">
        <v>3</v>
      </c>
      <c r="L18" s="803">
        <v>3</v>
      </c>
      <c r="M18" s="803">
        <v>3</v>
      </c>
    </row>
    <row r="19" spans="1:13" s="17" customFormat="1" ht="21" customHeight="1">
      <c r="A19" s="711"/>
      <c r="B19" s="711"/>
      <c r="C19" s="802"/>
      <c r="D19" s="744"/>
      <c r="E19" s="84" t="s">
        <v>5</v>
      </c>
      <c r="F19" s="421">
        <v>5.6</v>
      </c>
      <c r="G19" s="421">
        <v>5.4</v>
      </c>
      <c r="H19" s="421">
        <v>5.6</v>
      </c>
      <c r="I19" s="421">
        <v>5.6</v>
      </c>
      <c r="J19" s="713"/>
      <c r="K19" s="804"/>
      <c r="L19" s="804"/>
      <c r="M19" s="804"/>
    </row>
    <row r="20" spans="1:13" s="17" customFormat="1" ht="55.5" customHeight="1">
      <c r="A20" s="81" t="s">
        <v>301</v>
      </c>
      <c r="B20" s="81" t="s">
        <v>302</v>
      </c>
      <c r="C20" s="320" t="s">
        <v>304</v>
      </c>
      <c r="D20" s="417" t="s">
        <v>116</v>
      </c>
      <c r="E20" s="84" t="s">
        <v>2</v>
      </c>
      <c r="F20" s="223">
        <v>15</v>
      </c>
      <c r="G20" s="421">
        <v>17.1</v>
      </c>
      <c r="H20" s="421">
        <v>17.5</v>
      </c>
      <c r="I20" s="421">
        <v>18</v>
      </c>
      <c r="J20" s="84" t="s">
        <v>384</v>
      </c>
      <c r="K20" s="594">
        <v>10</v>
      </c>
      <c r="L20" s="594">
        <v>10</v>
      </c>
      <c r="M20" s="594">
        <v>10</v>
      </c>
    </row>
    <row r="21" spans="1:13" s="17" customFormat="1" ht="14.25" customHeight="1">
      <c r="A21" s="44" t="s">
        <v>301</v>
      </c>
      <c r="B21" s="15" t="s">
        <v>302</v>
      </c>
      <c r="C21" s="708" t="s">
        <v>290</v>
      </c>
      <c r="D21" s="708"/>
      <c r="E21" s="708"/>
      <c r="F21" s="237">
        <f>SUM(F15:F20)</f>
        <v>32.5</v>
      </c>
      <c r="G21" s="237">
        <f>SUM(G15:G20)</f>
        <v>37.800000000000004</v>
      </c>
      <c r="H21" s="237">
        <f>SUM(H15:H20)</f>
        <v>38.5</v>
      </c>
      <c r="I21" s="237">
        <f>SUM(I15:I20)</f>
        <v>39</v>
      </c>
      <c r="J21" s="19"/>
      <c r="K21" s="259"/>
      <c r="L21" s="259"/>
      <c r="M21" s="259"/>
    </row>
    <row r="22" spans="1:13" s="17" customFormat="1" ht="18.75" customHeight="1">
      <c r="A22" s="44" t="s">
        <v>301</v>
      </c>
      <c r="B22" s="15" t="s">
        <v>303</v>
      </c>
      <c r="C22" s="800" t="s">
        <v>260</v>
      </c>
      <c r="D22" s="800"/>
      <c r="E22" s="800"/>
      <c r="F22" s="800"/>
      <c r="G22" s="800"/>
      <c r="H22" s="800"/>
      <c r="I22" s="800"/>
      <c r="J22" s="800"/>
      <c r="K22" s="800"/>
      <c r="L22" s="800"/>
      <c r="M22" s="800"/>
    </row>
    <row r="23" spans="1:13" s="17" customFormat="1" ht="42.75" customHeight="1">
      <c r="A23" s="81" t="s">
        <v>301</v>
      </c>
      <c r="B23" s="81" t="s">
        <v>303</v>
      </c>
      <c r="C23" s="81" t="s">
        <v>301</v>
      </c>
      <c r="D23" s="81" t="s">
        <v>139</v>
      </c>
      <c r="E23" s="81" t="s">
        <v>2</v>
      </c>
      <c r="F23" s="361">
        <v>31</v>
      </c>
      <c r="G23" s="253">
        <v>34</v>
      </c>
      <c r="H23" s="253">
        <v>35</v>
      </c>
      <c r="I23" s="253">
        <v>36</v>
      </c>
      <c r="J23" s="153" t="s">
        <v>66</v>
      </c>
      <c r="K23" s="595">
        <v>50</v>
      </c>
      <c r="L23" s="595">
        <v>52</v>
      </c>
      <c r="M23" s="595">
        <v>52</v>
      </c>
    </row>
    <row r="24" spans="1:13" s="17" customFormat="1" ht="30.75" customHeight="1">
      <c r="A24" s="81" t="s">
        <v>301</v>
      </c>
      <c r="B24" s="81" t="s">
        <v>303</v>
      </c>
      <c r="C24" s="81" t="s">
        <v>302</v>
      </c>
      <c r="D24" s="81" t="s">
        <v>140</v>
      </c>
      <c r="E24" s="81" t="s">
        <v>2</v>
      </c>
      <c r="F24" s="253">
        <v>9</v>
      </c>
      <c r="G24" s="223">
        <v>9</v>
      </c>
      <c r="H24" s="223">
        <v>9</v>
      </c>
      <c r="I24" s="223">
        <v>9</v>
      </c>
      <c r="J24" s="172" t="s">
        <v>261</v>
      </c>
      <c r="K24" s="595">
        <v>22</v>
      </c>
      <c r="L24" s="595">
        <v>22</v>
      </c>
      <c r="M24" s="595">
        <v>22</v>
      </c>
    </row>
    <row r="25" spans="1:13" s="17" customFormat="1" ht="14.25" customHeight="1">
      <c r="A25" s="44" t="s">
        <v>301</v>
      </c>
      <c r="B25" s="15" t="s">
        <v>303</v>
      </c>
      <c r="C25" s="708" t="s">
        <v>290</v>
      </c>
      <c r="D25" s="708"/>
      <c r="E25" s="708"/>
      <c r="F25" s="237">
        <f>SUM(F23:F24)</f>
        <v>40</v>
      </c>
      <c r="G25" s="237">
        <f>SUM(G23:G24)</f>
        <v>43</v>
      </c>
      <c r="H25" s="237">
        <f>SUM(H23:H24)</f>
        <v>44</v>
      </c>
      <c r="I25" s="237">
        <f>SUM(I23:I24)</f>
        <v>45</v>
      </c>
      <c r="J25" s="19"/>
      <c r="K25" s="403"/>
      <c r="L25" s="403"/>
      <c r="M25" s="259"/>
    </row>
    <row r="26" spans="1:13" s="17" customFormat="1" ht="15" customHeight="1">
      <c r="A26" s="44" t="s">
        <v>301</v>
      </c>
      <c r="B26" s="15" t="s">
        <v>304</v>
      </c>
      <c r="C26" s="800" t="s">
        <v>531</v>
      </c>
      <c r="D26" s="800"/>
      <c r="E26" s="800"/>
      <c r="F26" s="800"/>
      <c r="G26" s="800"/>
      <c r="H26" s="800"/>
      <c r="I26" s="800"/>
      <c r="J26" s="800"/>
      <c r="K26" s="800"/>
      <c r="L26" s="800"/>
      <c r="M26" s="800"/>
    </row>
    <row r="27" spans="1:13" s="17" customFormat="1" ht="31.5" customHeight="1">
      <c r="A27" s="651" t="s">
        <v>301</v>
      </c>
      <c r="B27" s="651" t="s">
        <v>304</v>
      </c>
      <c r="C27" s="354" t="s">
        <v>301</v>
      </c>
      <c r="D27" s="353" t="s">
        <v>532</v>
      </c>
      <c r="E27" s="355" t="s">
        <v>2</v>
      </c>
      <c r="F27" s="421">
        <f>SUM(F28:F31)</f>
        <v>455</v>
      </c>
      <c r="G27" s="421">
        <f>SUM(G28:G31)</f>
        <v>385</v>
      </c>
      <c r="H27" s="421">
        <f>SUM(H28:H31)</f>
        <v>385</v>
      </c>
      <c r="I27" s="421">
        <f>SUM(I28:I31)</f>
        <v>385</v>
      </c>
      <c r="J27" s="360" t="s">
        <v>533</v>
      </c>
      <c r="K27" s="543">
        <v>5</v>
      </c>
      <c r="L27" s="543">
        <v>5</v>
      </c>
      <c r="M27" s="543">
        <v>5</v>
      </c>
    </row>
    <row r="28" spans="1:13" s="17" customFormat="1" ht="56.25" customHeight="1">
      <c r="A28" s="652"/>
      <c r="B28" s="652"/>
      <c r="C28" s="217" t="s">
        <v>528</v>
      </c>
      <c r="D28" s="219" t="s">
        <v>658</v>
      </c>
      <c r="E28" s="173" t="s">
        <v>2</v>
      </c>
      <c r="F28" s="274">
        <v>253</v>
      </c>
      <c r="G28" s="274">
        <v>183</v>
      </c>
      <c r="H28" s="274">
        <v>183</v>
      </c>
      <c r="I28" s="274">
        <v>183</v>
      </c>
      <c r="J28" s="351" t="s">
        <v>941</v>
      </c>
      <c r="K28" s="552" t="s">
        <v>937</v>
      </c>
      <c r="L28" s="552" t="s">
        <v>938</v>
      </c>
      <c r="M28" s="552" t="s">
        <v>939</v>
      </c>
    </row>
    <row r="29" spans="1:13" s="17" customFormat="1" ht="41.25" customHeight="1">
      <c r="A29" s="652"/>
      <c r="B29" s="652"/>
      <c r="C29" s="218" t="s">
        <v>529</v>
      </c>
      <c r="D29" s="219" t="s">
        <v>569</v>
      </c>
      <c r="E29" s="173" t="s">
        <v>2</v>
      </c>
      <c r="F29" s="274">
        <v>100</v>
      </c>
      <c r="G29" s="274">
        <v>100</v>
      </c>
      <c r="H29" s="274">
        <v>100</v>
      </c>
      <c r="I29" s="274">
        <v>100</v>
      </c>
      <c r="J29" s="351" t="s">
        <v>755</v>
      </c>
      <c r="K29" s="552">
        <v>4</v>
      </c>
      <c r="L29" s="552">
        <v>3</v>
      </c>
      <c r="M29" s="552">
        <v>3</v>
      </c>
    </row>
    <row r="30" spans="1:13" s="17" customFormat="1" ht="29.25" customHeight="1">
      <c r="A30" s="652"/>
      <c r="B30" s="652"/>
      <c r="C30" s="218" t="s">
        <v>530</v>
      </c>
      <c r="D30" s="219" t="s">
        <v>570</v>
      </c>
      <c r="E30" s="173" t="s">
        <v>2</v>
      </c>
      <c r="F30" s="274">
        <v>12</v>
      </c>
      <c r="G30" s="274">
        <v>12</v>
      </c>
      <c r="H30" s="274">
        <v>12</v>
      </c>
      <c r="I30" s="274">
        <v>12</v>
      </c>
      <c r="J30" s="351" t="s">
        <v>751</v>
      </c>
      <c r="K30" s="552" t="s">
        <v>752</v>
      </c>
      <c r="L30" s="552" t="s">
        <v>753</v>
      </c>
      <c r="M30" s="552" t="s">
        <v>754</v>
      </c>
    </row>
    <row r="31" spans="1:13" s="17" customFormat="1" ht="32.25" customHeight="1">
      <c r="A31" s="652"/>
      <c r="B31" s="652"/>
      <c r="C31" s="218" t="s">
        <v>555</v>
      </c>
      <c r="D31" s="219" t="s">
        <v>571</v>
      </c>
      <c r="E31" s="173" t="s">
        <v>2</v>
      </c>
      <c r="F31" s="274">
        <v>90</v>
      </c>
      <c r="G31" s="274">
        <v>90</v>
      </c>
      <c r="H31" s="274">
        <v>90</v>
      </c>
      <c r="I31" s="274">
        <v>90</v>
      </c>
      <c r="J31" s="355" t="s">
        <v>566</v>
      </c>
      <c r="K31" s="552">
        <v>215</v>
      </c>
      <c r="L31" s="552">
        <v>215</v>
      </c>
      <c r="M31" s="552">
        <v>215</v>
      </c>
    </row>
    <row r="32" spans="1:13" s="17" customFormat="1" ht="27.75" customHeight="1">
      <c r="A32" s="61" t="s">
        <v>301</v>
      </c>
      <c r="B32" s="82" t="s">
        <v>304</v>
      </c>
      <c r="C32" s="82" t="s">
        <v>302</v>
      </c>
      <c r="D32" s="85" t="s">
        <v>141</v>
      </c>
      <c r="E32" s="81" t="s">
        <v>2</v>
      </c>
      <c r="F32" s="224">
        <v>19</v>
      </c>
      <c r="G32" s="224">
        <v>25</v>
      </c>
      <c r="H32" s="224">
        <v>25</v>
      </c>
      <c r="I32" s="224">
        <v>25</v>
      </c>
      <c r="J32" s="84" t="s">
        <v>262</v>
      </c>
      <c r="K32" s="110">
        <v>19</v>
      </c>
      <c r="L32" s="110">
        <v>19</v>
      </c>
      <c r="M32" s="110">
        <v>19</v>
      </c>
    </row>
    <row r="33" spans="1:13" s="17" customFormat="1" ht="17.25" customHeight="1">
      <c r="A33" s="44" t="s">
        <v>301</v>
      </c>
      <c r="B33" s="15" t="s">
        <v>304</v>
      </c>
      <c r="C33" s="708" t="s">
        <v>290</v>
      </c>
      <c r="D33" s="708"/>
      <c r="E33" s="708"/>
      <c r="F33" s="232">
        <f>+F32+F27</f>
        <v>474</v>
      </c>
      <c r="G33" s="232">
        <f>+G32+G27</f>
        <v>410</v>
      </c>
      <c r="H33" s="232">
        <f>+H32+H27</f>
        <v>410</v>
      </c>
      <c r="I33" s="232">
        <f>+I32+I27</f>
        <v>410</v>
      </c>
      <c r="J33" s="19"/>
      <c r="K33" s="259"/>
      <c r="L33" s="259"/>
      <c r="M33" s="259"/>
    </row>
    <row r="34" spans="1:13" s="17" customFormat="1" ht="18" customHeight="1">
      <c r="A34" s="44" t="s">
        <v>301</v>
      </c>
      <c r="B34" s="708" t="s">
        <v>291</v>
      </c>
      <c r="C34" s="708"/>
      <c r="D34" s="708"/>
      <c r="E34" s="708"/>
      <c r="F34" s="233">
        <f>+F33+F25+F21+F13</f>
        <v>577</v>
      </c>
      <c r="G34" s="233">
        <f>+G33+G25+G21+G13</f>
        <v>521.7</v>
      </c>
      <c r="H34" s="233">
        <f>+H33+H25+H21+H13</f>
        <v>525</v>
      </c>
      <c r="I34" s="233">
        <f>+I33+I25+I21+I13</f>
        <v>527.5</v>
      </c>
      <c r="J34" s="19"/>
      <c r="K34" s="403"/>
      <c r="L34" s="403"/>
      <c r="M34" s="259"/>
    </row>
    <row r="35" spans="1:13" s="17" customFormat="1" ht="19.5" customHeight="1">
      <c r="A35" s="44" t="s">
        <v>302</v>
      </c>
      <c r="B35" s="800" t="s">
        <v>67</v>
      </c>
      <c r="C35" s="800"/>
      <c r="D35" s="800"/>
      <c r="E35" s="800"/>
      <c r="F35" s="800"/>
      <c r="G35" s="800"/>
      <c r="H35" s="800"/>
      <c r="I35" s="800"/>
      <c r="J35" s="800"/>
      <c r="K35" s="800"/>
      <c r="L35" s="800"/>
      <c r="M35" s="800"/>
    </row>
    <row r="36" spans="1:13" s="17" customFormat="1" ht="18.75" customHeight="1">
      <c r="A36" s="44" t="s">
        <v>302</v>
      </c>
      <c r="B36" s="112" t="s">
        <v>301</v>
      </c>
      <c r="C36" s="800" t="s">
        <v>68</v>
      </c>
      <c r="D36" s="800"/>
      <c r="E36" s="800"/>
      <c r="F36" s="800"/>
      <c r="G36" s="800"/>
      <c r="H36" s="800"/>
      <c r="I36" s="800"/>
      <c r="J36" s="800"/>
      <c r="K36" s="800"/>
      <c r="L36" s="800"/>
      <c r="M36" s="800"/>
    </row>
    <row r="37" spans="1:13" s="17" customFormat="1" ht="29.25" customHeight="1">
      <c r="A37" s="801" t="s">
        <v>302</v>
      </c>
      <c r="B37" s="801" t="s">
        <v>301</v>
      </c>
      <c r="C37" s="801" t="s">
        <v>301</v>
      </c>
      <c r="D37" s="817" t="s">
        <v>217</v>
      </c>
      <c r="E37" s="90" t="s">
        <v>19</v>
      </c>
      <c r="F37" s="503">
        <v>0</v>
      </c>
      <c r="G37" s="503">
        <v>0</v>
      </c>
      <c r="H37" s="503">
        <v>700</v>
      </c>
      <c r="I37" s="503">
        <v>700</v>
      </c>
      <c r="J37" s="668" t="s">
        <v>445</v>
      </c>
      <c r="K37" s="659">
        <v>100</v>
      </c>
      <c r="L37" s="659">
        <v>100</v>
      </c>
      <c r="M37" s="659">
        <v>100</v>
      </c>
    </row>
    <row r="38" spans="1:13" s="17" customFormat="1" ht="30.75" customHeight="1">
      <c r="A38" s="802"/>
      <c r="B38" s="802"/>
      <c r="C38" s="802"/>
      <c r="D38" s="818"/>
      <c r="E38" s="90" t="s">
        <v>2</v>
      </c>
      <c r="F38" s="503">
        <v>0</v>
      </c>
      <c r="G38" s="503">
        <v>180</v>
      </c>
      <c r="H38" s="503">
        <v>0</v>
      </c>
      <c r="I38" s="503">
        <v>0</v>
      </c>
      <c r="J38" s="669"/>
      <c r="K38" s="672"/>
      <c r="L38" s="672"/>
      <c r="M38" s="672"/>
    </row>
    <row r="39" spans="1:13" s="17" customFormat="1" ht="31.5" customHeight="1">
      <c r="A39" s="422" t="s">
        <v>302</v>
      </c>
      <c r="B39" s="422" t="s">
        <v>301</v>
      </c>
      <c r="C39" s="422" t="s">
        <v>302</v>
      </c>
      <c r="D39" s="419" t="s">
        <v>329</v>
      </c>
      <c r="E39" s="355" t="s">
        <v>2</v>
      </c>
      <c r="F39" s="358">
        <v>10</v>
      </c>
      <c r="G39" s="421">
        <v>0</v>
      </c>
      <c r="H39" s="421">
        <v>0</v>
      </c>
      <c r="I39" s="421">
        <v>10</v>
      </c>
      <c r="J39" s="419" t="s">
        <v>447</v>
      </c>
      <c r="K39" s="543"/>
      <c r="L39" s="543"/>
      <c r="M39" s="543">
        <v>2</v>
      </c>
    </row>
    <row r="40" spans="1:13" s="17" customFormat="1" ht="27.75" customHeight="1">
      <c r="A40" s="794" t="s">
        <v>302</v>
      </c>
      <c r="B40" s="794" t="s">
        <v>301</v>
      </c>
      <c r="C40" s="794" t="s">
        <v>303</v>
      </c>
      <c r="D40" s="668" t="s">
        <v>560</v>
      </c>
      <c r="E40" s="476" t="s">
        <v>2</v>
      </c>
      <c r="F40" s="479">
        <v>20</v>
      </c>
      <c r="G40" s="479">
        <v>5</v>
      </c>
      <c r="H40" s="421">
        <v>0</v>
      </c>
      <c r="I40" s="421">
        <v>0</v>
      </c>
      <c r="J40" s="668" t="s">
        <v>562</v>
      </c>
      <c r="K40" s="659">
        <v>2</v>
      </c>
      <c r="L40" s="659"/>
      <c r="M40" s="659"/>
    </row>
    <row r="41" spans="1:13" s="17" customFormat="1" ht="29.25" customHeight="1">
      <c r="A41" s="795"/>
      <c r="B41" s="795"/>
      <c r="C41" s="795"/>
      <c r="D41" s="669"/>
      <c r="E41" s="476" t="s">
        <v>4</v>
      </c>
      <c r="F41" s="479">
        <v>0</v>
      </c>
      <c r="G41" s="479">
        <v>19</v>
      </c>
      <c r="H41" s="421">
        <v>0</v>
      </c>
      <c r="I41" s="421">
        <v>0</v>
      </c>
      <c r="J41" s="669"/>
      <c r="K41" s="672"/>
      <c r="L41" s="672"/>
      <c r="M41" s="672"/>
    </row>
    <row r="42" spans="1:13" s="17" customFormat="1" ht="37.5" customHeight="1">
      <c r="A42" s="794" t="s">
        <v>302</v>
      </c>
      <c r="B42" s="794" t="s">
        <v>301</v>
      </c>
      <c r="C42" s="794" t="s">
        <v>304</v>
      </c>
      <c r="D42" s="668" t="s">
        <v>657</v>
      </c>
      <c r="E42" s="476" t="s">
        <v>2</v>
      </c>
      <c r="F42" s="479">
        <v>0</v>
      </c>
      <c r="G42" s="479">
        <v>20</v>
      </c>
      <c r="H42" s="421">
        <v>0</v>
      </c>
      <c r="I42" s="421">
        <v>0</v>
      </c>
      <c r="J42" s="668" t="s">
        <v>562</v>
      </c>
      <c r="K42" s="659">
        <v>5</v>
      </c>
      <c r="L42" s="659"/>
      <c r="M42" s="659"/>
    </row>
    <row r="43" spans="1:13" s="17" customFormat="1" ht="51.75" customHeight="1">
      <c r="A43" s="795"/>
      <c r="B43" s="795"/>
      <c r="C43" s="795"/>
      <c r="D43" s="669"/>
      <c r="E43" s="476" t="s">
        <v>4</v>
      </c>
      <c r="F43" s="479">
        <v>0</v>
      </c>
      <c r="G43" s="479">
        <v>70</v>
      </c>
      <c r="H43" s="421">
        <v>0</v>
      </c>
      <c r="I43" s="421">
        <v>0</v>
      </c>
      <c r="J43" s="669"/>
      <c r="K43" s="672"/>
      <c r="L43" s="672"/>
      <c r="M43" s="672"/>
    </row>
    <row r="44" spans="1:13" s="17" customFormat="1" ht="27.75" customHeight="1">
      <c r="A44" s="794" t="s">
        <v>302</v>
      </c>
      <c r="B44" s="794" t="s">
        <v>301</v>
      </c>
      <c r="C44" s="794" t="s">
        <v>305</v>
      </c>
      <c r="D44" s="668" t="s">
        <v>561</v>
      </c>
      <c r="E44" s="476" t="s">
        <v>2</v>
      </c>
      <c r="F44" s="479">
        <v>0</v>
      </c>
      <c r="G44" s="479">
        <v>5</v>
      </c>
      <c r="H44" s="421">
        <v>0</v>
      </c>
      <c r="I44" s="421">
        <v>0</v>
      </c>
      <c r="J44" s="668" t="s">
        <v>562</v>
      </c>
      <c r="K44" s="659">
        <v>2</v>
      </c>
      <c r="L44" s="659"/>
      <c r="M44" s="659"/>
    </row>
    <row r="45" spans="1:13" s="17" customFormat="1" ht="27" customHeight="1">
      <c r="A45" s="795"/>
      <c r="B45" s="795"/>
      <c r="C45" s="795"/>
      <c r="D45" s="669"/>
      <c r="E45" s="476" t="s">
        <v>4</v>
      </c>
      <c r="F45" s="479">
        <v>0</v>
      </c>
      <c r="G45" s="479">
        <v>20</v>
      </c>
      <c r="H45" s="421">
        <v>0</v>
      </c>
      <c r="I45" s="421">
        <v>0</v>
      </c>
      <c r="J45" s="669"/>
      <c r="K45" s="672"/>
      <c r="L45" s="672"/>
      <c r="M45" s="672"/>
    </row>
    <row r="46" spans="1:13" s="17" customFormat="1" ht="26.25" customHeight="1">
      <c r="A46" s="794" t="s">
        <v>302</v>
      </c>
      <c r="B46" s="794" t="s">
        <v>301</v>
      </c>
      <c r="C46" s="794" t="s">
        <v>306</v>
      </c>
      <c r="D46" s="668" t="s">
        <v>563</v>
      </c>
      <c r="E46" s="476" t="s">
        <v>2</v>
      </c>
      <c r="F46" s="479">
        <v>32</v>
      </c>
      <c r="G46" s="479">
        <v>11.5</v>
      </c>
      <c r="H46" s="421">
        <v>0</v>
      </c>
      <c r="I46" s="421">
        <v>0</v>
      </c>
      <c r="J46" s="668" t="s">
        <v>562</v>
      </c>
      <c r="K46" s="659">
        <v>3</v>
      </c>
      <c r="L46" s="659"/>
      <c r="M46" s="659"/>
    </row>
    <row r="47" spans="1:13" s="17" customFormat="1" ht="30.75" customHeight="1">
      <c r="A47" s="795"/>
      <c r="B47" s="795"/>
      <c r="C47" s="795"/>
      <c r="D47" s="669"/>
      <c r="E47" s="476" t="s">
        <v>4</v>
      </c>
      <c r="F47" s="479">
        <v>0</v>
      </c>
      <c r="G47" s="479">
        <v>44</v>
      </c>
      <c r="H47" s="421">
        <v>0</v>
      </c>
      <c r="I47" s="421">
        <v>0</v>
      </c>
      <c r="J47" s="669"/>
      <c r="K47" s="672"/>
      <c r="L47" s="672"/>
      <c r="M47" s="672"/>
    </row>
    <row r="48" spans="1:13" s="17" customFormat="1" ht="27.75" customHeight="1">
      <c r="A48" s="794" t="s">
        <v>302</v>
      </c>
      <c r="B48" s="794" t="s">
        <v>301</v>
      </c>
      <c r="C48" s="794" t="s">
        <v>307</v>
      </c>
      <c r="D48" s="668" t="s">
        <v>564</v>
      </c>
      <c r="E48" s="353" t="s">
        <v>2</v>
      </c>
      <c r="F48" s="358">
        <v>0</v>
      </c>
      <c r="G48" s="421">
        <v>4</v>
      </c>
      <c r="H48" s="421">
        <v>0</v>
      </c>
      <c r="I48" s="421">
        <v>0</v>
      </c>
      <c r="J48" s="668" t="s">
        <v>562</v>
      </c>
      <c r="K48" s="659">
        <v>1</v>
      </c>
      <c r="L48" s="659"/>
      <c r="M48" s="659"/>
    </row>
    <row r="49" spans="1:13" s="17" customFormat="1" ht="26.25" customHeight="1">
      <c r="A49" s="795"/>
      <c r="B49" s="795"/>
      <c r="C49" s="795"/>
      <c r="D49" s="669"/>
      <c r="E49" s="353" t="s">
        <v>4</v>
      </c>
      <c r="F49" s="358">
        <v>0</v>
      </c>
      <c r="G49" s="421">
        <v>16</v>
      </c>
      <c r="H49" s="421">
        <v>0</v>
      </c>
      <c r="I49" s="421">
        <v>0</v>
      </c>
      <c r="J49" s="669"/>
      <c r="K49" s="672"/>
      <c r="L49" s="672"/>
      <c r="M49" s="672"/>
    </row>
    <row r="50" spans="1:13" s="17" customFormat="1" ht="28.5" customHeight="1">
      <c r="A50" s="794" t="s">
        <v>302</v>
      </c>
      <c r="B50" s="794" t="s">
        <v>301</v>
      </c>
      <c r="C50" s="794" t="s">
        <v>308</v>
      </c>
      <c r="D50" s="668" t="s">
        <v>565</v>
      </c>
      <c r="E50" s="353" t="s">
        <v>2</v>
      </c>
      <c r="F50" s="358">
        <v>0</v>
      </c>
      <c r="G50" s="421">
        <v>21</v>
      </c>
      <c r="H50" s="421">
        <v>0</v>
      </c>
      <c r="I50" s="421">
        <v>0</v>
      </c>
      <c r="J50" s="668" t="s">
        <v>562</v>
      </c>
      <c r="K50" s="659">
        <v>2</v>
      </c>
      <c r="L50" s="796"/>
      <c r="M50" s="659"/>
    </row>
    <row r="51" spans="1:13" s="17" customFormat="1" ht="26.25" customHeight="1">
      <c r="A51" s="795"/>
      <c r="B51" s="795"/>
      <c r="C51" s="795"/>
      <c r="D51" s="669"/>
      <c r="E51" s="353" t="s">
        <v>4</v>
      </c>
      <c r="F51" s="358">
        <v>0</v>
      </c>
      <c r="G51" s="421">
        <v>16</v>
      </c>
      <c r="H51" s="421">
        <v>0</v>
      </c>
      <c r="I51" s="421">
        <v>0</v>
      </c>
      <c r="J51" s="669"/>
      <c r="K51" s="672"/>
      <c r="L51" s="797"/>
      <c r="M51" s="672"/>
    </row>
    <row r="52" spans="1:13" s="17" customFormat="1" ht="31.5" customHeight="1">
      <c r="A52" s="359" t="s">
        <v>302</v>
      </c>
      <c r="B52" s="359" t="s">
        <v>301</v>
      </c>
      <c r="C52" s="359" t="s">
        <v>309</v>
      </c>
      <c r="D52" s="356" t="s">
        <v>629</v>
      </c>
      <c r="E52" s="353" t="s">
        <v>2</v>
      </c>
      <c r="F52" s="358">
        <v>0</v>
      </c>
      <c r="G52" s="421">
        <v>4</v>
      </c>
      <c r="H52" s="421">
        <v>0</v>
      </c>
      <c r="I52" s="421">
        <v>0</v>
      </c>
      <c r="J52" s="420" t="s">
        <v>630</v>
      </c>
      <c r="K52" s="560">
        <v>1</v>
      </c>
      <c r="L52" s="560"/>
      <c r="M52" s="560"/>
    </row>
    <row r="53" spans="1:13" s="17" customFormat="1" ht="29.25" customHeight="1">
      <c r="A53" s="794" t="s">
        <v>302</v>
      </c>
      <c r="B53" s="794" t="s">
        <v>301</v>
      </c>
      <c r="C53" s="794" t="s">
        <v>310</v>
      </c>
      <c r="D53" s="668" t="s">
        <v>889</v>
      </c>
      <c r="E53" s="436" t="s">
        <v>2</v>
      </c>
      <c r="F53" s="223">
        <v>0</v>
      </c>
      <c r="G53" s="223">
        <v>0</v>
      </c>
      <c r="H53" s="223">
        <v>17</v>
      </c>
      <c r="I53" s="223">
        <v>28</v>
      </c>
      <c r="J53" s="668" t="s">
        <v>443</v>
      </c>
      <c r="K53" s="659"/>
      <c r="L53" s="659"/>
      <c r="M53" s="659">
        <v>1</v>
      </c>
    </row>
    <row r="54" spans="1:13" s="17" customFormat="1" ht="29.25" customHeight="1">
      <c r="A54" s="795"/>
      <c r="B54" s="795"/>
      <c r="C54" s="795"/>
      <c r="D54" s="669"/>
      <c r="E54" s="436" t="s">
        <v>4</v>
      </c>
      <c r="F54" s="223">
        <v>0</v>
      </c>
      <c r="G54" s="223">
        <v>0</v>
      </c>
      <c r="H54" s="223">
        <v>100</v>
      </c>
      <c r="I54" s="223">
        <v>153</v>
      </c>
      <c r="J54" s="669"/>
      <c r="K54" s="672"/>
      <c r="L54" s="672"/>
      <c r="M54" s="672"/>
    </row>
    <row r="55" spans="1:13" s="17" customFormat="1" ht="21.75" customHeight="1">
      <c r="A55" s="805" t="s">
        <v>302</v>
      </c>
      <c r="B55" s="805" t="s">
        <v>301</v>
      </c>
      <c r="C55" s="805" t="s">
        <v>311</v>
      </c>
      <c r="D55" s="674" t="s">
        <v>354</v>
      </c>
      <c r="E55" s="418" t="s">
        <v>2</v>
      </c>
      <c r="F55" s="223">
        <v>0</v>
      </c>
      <c r="G55" s="223">
        <v>0</v>
      </c>
      <c r="H55" s="223">
        <v>0</v>
      </c>
      <c r="I55" s="223">
        <v>2</v>
      </c>
      <c r="J55" s="668" t="s">
        <v>448</v>
      </c>
      <c r="K55" s="796"/>
      <c r="L55" s="796"/>
      <c r="M55" s="659">
        <v>1</v>
      </c>
    </row>
    <row r="56" spans="1:13" s="17" customFormat="1" ht="20.25" customHeight="1">
      <c r="A56" s="805"/>
      <c r="B56" s="805"/>
      <c r="C56" s="805"/>
      <c r="D56" s="674"/>
      <c r="E56" s="83" t="s">
        <v>5</v>
      </c>
      <c r="F56" s="223">
        <v>0</v>
      </c>
      <c r="G56" s="223">
        <v>0</v>
      </c>
      <c r="H56" s="223">
        <v>0</v>
      </c>
      <c r="I56" s="223">
        <v>8</v>
      </c>
      <c r="J56" s="669"/>
      <c r="K56" s="797"/>
      <c r="L56" s="797"/>
      <c r="M56" s="672"/>
    </row>
    <row r="57" spans="1:13" s="17" customFormat="1" ht="18.75" customHeight="1">
      <c r="A57" s="794" t="s">
        <v>302</v>
      </c>
      <c r="B57" s="794" t="s">
        <v>301</v>
      </c>
      <c r="C57" s="794" t="s">
        <v>312</v>
      </c>
      <c r="D57" s="668" t="s">
        <v>36</v>
      </c>
      <c r="E57" s="418" t="s">
        <v>2</v>
      </c>
      <c r="F57" s="223">
        <v>0</v>
      </c>
      <c r="G57" s="223">
        <v>0</v>
      </c>
      <c r="H57" s="223">
        <v>0</v>
      </c>
      <c r="I57" s="223">
        <v>2</v>
      </c>
      <c r="J57" s="668" t="s">
        <v>448</v>
      </c>
      <c r="K57" s="798"/>
      <c r="L57" s="798"/>
      <c r="M57" s="754">
        <v>1</v>
      </c>
    </row>
    <row r="58" spans="1:13" s="17" customFormat="1" ht="21.75" customHeight="1">
      <c r="A58" s="795"/>
      <c r="B58" s="795"/>
      <c r="C58" s="795"/>
      <c r="D58" s="669"/>
      <c r="E58" s="418" t="s">
        <v>5</v>
      </c>
      <c r="F58" s="223">
        <v>0</v>
      </c>
      <c r="G58" s="223">
        <v>0</v>
      </c>
      <c r="H58" s="223">
        <v>0</v>
      </c>
      <c r="I58" s="223">
        <v>8</v>
      </c>
      <c r="J58" s="669"/>
      <c r="K58" s="799"/>
      <c r="L58" s="799"/>
      <c r="M58" s="755"/>
    </row>
    <row r="59" spans="1:13" s="17" customFormat="1" ht="15.75" customHeight="1">
      <c r="A59" s="794" t="s">
        <v>302</v>
      </c>
      <c r="B59" s="794" t="s">
        <v>301</v>
      </c>
      <c r="C59" s="794" t="s">
        <v>22</v>
      </c>
      <c r="D59" s="674" t="s">
        <v>353</v>
      </c>
      <c r="E59" s="418" t="s">
        <v>2</v>
      </c>
      <c r="F59" s="223">
        <v>0</v>
      </c>
      <c r="G59" s="223">
        <v>0</v>
      </c>
      <c r="H59" s="223">
        <v>0</v>
      </c>
      <c r="I59" s="223">
        <v>2</v>
      </c>
      <c r="J59" s="668" t="s">
        <v>448</v>
      </c>
      <c r="K59" s="798"/>
      <c r="L59" s="798"/>
      <c r="M59" s="754">
        <v>1</v>
      </c>
    </row>
    <row r="60" spans="1:13" s="17" customFormat="1" ht="18" customHeight="1">
      <c r="A60" s="795"/>
      <c r="B60" s="795"/>
      <c r="C60" s="795"/>
      <c r="D60" s="674"/>
      <c r="E60" s="418" t="s">
        <v>5</v>
      </c>
      <c r="F60" s="223">
        <v>0</v>
      </c>
      <c r="G60" s="223">
        <v>0</v>
      </c>
      <c r="H60" s="223">
        <v>0</v>
      </c>
      <c r="I60" s="223">
        <v>8</v>
      </c>
      <c r="J60" s="669"/>
      <c r="K60" s="799"/>
      <c r="L60" s="799"/>
      <c r="M60" s="755"/>
    </row>
    <row r="61" spans="1:13" s="17" customFormat="1" ht="18" customHeight="1">
      <c r="A61" s="794" t="s">
        <v>302</v>
      </c>
      <c r="B61" s="794" t="s">
        <v>301</v>
      </c>
      <c r="C61" s="794" t="s">
        <v>3</v>
      </c>
      <c r="D61" s="674" t="s">
        <v>486</v>
      </c>
      <c r="E61" s="418" t="s">
        <v>2</v>
      </c>
      <c r="F61" s="223">
        <v>0</v>
      </c>
      <c r="G61" s="223">
        <v>0</v>
      </c>
      <c r="H61" s="223">
        <v>0</v>
      </c>
      <c r="I61" s="223">
        <v>2</v>
      </c>
      <c r="J61" s="668" t="s">
        <v>448</v>
      </c>
      <c r="K61" s="798"/>
      <c r="L61" s="798"/>
      <c r="M61" s="754">
        <v>1</v>
      </c>
    </row>
    <row r="62" spans="1:13" s="17" customFormat="1" ht="18" customHeight="1">
      <c r="A62" s="795"/>
      <c r="B62" s="795"/>
      <c r="C62" s="795"/>
      <c r="D62" s="674"/>
      <c r="E62" s="418" t="s">
        <v>5</v>
      </c>
      <c r="F62" s="223">
        <v>0</v>
      </c>
      <c r="G62" s="223">
        <v>0</v>
      </c>
      <c r="H62" s="223">
        <v>0</v>
      </c>
      <c r="I62" s="223">
        <v>8</v>
      </c>
      <c r="J62" s="669"/>
      <c r="K62" s="799"/>
      <c r="L62" s="799"/>
      <c r="M62" s="755"/>
    </row>
    <row r="63" spans="1:13" s="17" customFormat="1" ht="18" customHeight="1">
      <c r="A63" s="794" t="s">
        <v>302</v>
      </c>
      <c r="B63" s="794" t="s">
        <v>301</v>
      </c>
      <c r="C63" s="794" t="s">
        <v>10</v>
      </c>
      <c r="D63" s="674" t="s">
        <v>557</v>
      </c>
      <c r="E63" s="418" t="s">
        <v>2</v>
      </c>
      <c r="F63" s="223">
        <v>0</v>
      </c>
      <c r="G63" s="223">
        <v>0</v>
      </c>
      <c r="H63" s="223">
        <v>0</v>
      </c>
      <c r="I63" s="223">
        <v>2</v>
      </c>
      <c r="J63" s="668" t="s">
        <v>448</v>
      </c>
      <c r="K63" s="796"/>
      <c r="L63" s="796"/>
      <c r="M63" s="659">
        <v>1</v>
      </c>
    </row>
    <row r="64" spans="1:13" s="17" customFormat="1" ht="18" customHeight="1">
      <c r="A64" s="795"/>
      <c r="B64" s="795"/>
      <c r="C64" s="795"/>
      <c r="D64" s="674"/>
      <c r="E64" s="83" t="s">
        <v>5</v>
      </c>
      <c r="F64" s="223">
        <v>0</v>
      </c>
      <c r="G64" s="223">
        <v>0</v>
      </c>
      <c r="H64" s="223">
        <v>0</v>
      </c>
      <c r="I64" s="223">
        <v>8</v>
      </c>
      <c r="J64" s="669"/>
      <c r="K64" s="797"/>
      <c r="L64" s="797"/>
      <c r="M64" s="672"/>
    </row>
    <row r="65" spans="1:13" s="17" customFormat="1" ht="18" customHeight="1">
      <c r="A65" s="794" t="s">
        <v>302</v>
      </c>
      <c r="B65" s="794" t="s">
        <v>301</v>
      </c>
      <c r="C65" s="794" t="s">
        <v>6</v>
      </c>
      <c r="D65" s="674" t="s">
        <v>558</v>
      </c>
      <c r="E65" s="418" t="s">
        <v>2</v>
      </c>
      <c r="F65" s="223">
        <v>0</v>
      </c>
      <c r="G65" s="223">
        <v>0</v>
      </c>
      <c r="H65" s="223">
        <v>0</v>
      </c>
      <c r="I65" s="223">
        <v>2</v>
      </c>
      <c r="J65" s="668" t="s">
        <v>448</v>
      </c>
      <c r="K65" s="798"/>
      <c r="L65" s="798"/>
      <c r="M65" s="754">
        <v>1</v>
      </c>
    </row>
    <row r="66" spans="1:13" s="17" customFormat="1" ht="18" customHeight="1">
      <c r="A66" s="795"/>
      <c r="B66" s="795"/>
      <c r="C66" s="795"/>
      <c r="D66" s="674"/>
      <c r="E66" s="418" t="s">
        <v>5</v>
      </c>
      <c r="F66" s="223">
        <v>0</v>
      </c>
      <c r="G66" s="223">
        <v>0</v>
      </c>
      <c r="H66" s="223">
        <v>0</v>
      </c>
      <c r="I66" s="223">
        <v>8</v>
      </c>
      <c r="J66" s="669"/>
      <c r="K66" s="799"/>
      <c r="L66" s="799"/>
      <c r="M66" s="755"/>
    </row>
    <row r="67" spans="1:13" s="17" customFormat="1" ht="18" customHeight="1">
      <c r="A67" s="794" t="s">
        <v>302</v>
      </c>
      <c r="B67" s="794" t="s">
        <v>301</v>
      </c>
      <c r="C67" s="794" t="s">
        <v>7</v>
      </c>
      <c r="D67" s="674" t="s">
        <v>559</v>
      </c>
      <c r="E67" s="418" t="s">
        <v>2</v>
      </c>
      <c r="F67" s="223">
        <v>0</v>
      </c>
      <c r="G67" s="223">
        <v>0</v>
      </c>
      <c r="H67" s="223">
        <v>0</v>
      </c>
      <c r="I67" s="223">
        <v>2</v>
      </c>
      <c r="J67" s="668" t="s">
        <v>448</v>
      </c>
      <c r="K67" s="798"/>
      <c r="L67" s="798"/>
      <c r="M67" s="754">
        <v>1</v>
      </c>
    </row>
    <row r="68" spans="1:13" s="17" customFormat="1" ht="18" customHeight="1">
      <c r="A68" s="795"/>
      <c r="B68" s="795"/>
      <c r="C68" s="795"/>
      <c r="D68" s="674"/>
      <c r="E68" s="418" t="s">
        <v>5</v>
      </c>
      <c r="F68" s="223">
        <v>0</v>
      </c>
      <c r="G68" s="223">
        <v>0</v>
      </c>
      <c r="H68" s="223">
        <v>0</v>
      </c>
      <c r="I68" s="223">
        <v>8</v>
      </c>
      <c r="J68" s="669"/>
      <c r="K68" s="799"/>
      <c r="L68" s="799"/>
      <c r="M68" s="755"/>
    </row>
    <row r="69" spans="1:13" s="17" customFormat="1" ht="18" customHeight="1">
      <c r="A69" s="794" t="s">
        <v>302</v>
      </c>
      <c r="B69" s="794" t="s">
        <v>301</v>
      </c>
      <c r="C69" s="794" t="s">
        <v>8</v>
      </c>
      <c r="D69" s="674" t="s">
        <v>789</v>
      </c>
      <c r="E69" s="477" t="s">
        <v>2</v>
      </c>
      <c r="F69" s="223">
        <v>0</v>
      </c>
      <c r="G69" s="223">
        <v>0</v>
      </c>
      <c r="H69" s="223">
        <v>0</v>
      </c>
      <c r="I69" s="223">
        <v>2</v>
      </c>
      <c r="J69" s="668" t="s">
        <v>448</v>
      </c>
      <c r="K69" s="798"/>
      <c r="L69" s="798"/>
      <c r="M69" s="754">
        <v>1</v>
      </c>
    </row>
    <row r="70" spans="1:13" s="17" customFormat="1" ht="18" customHeight="1">
      <c r="A70" s="795"/>
      <c r="B70" s="795"/>
      <c r="C70" s="795"/>
      <c r="D70" s="674"/>
      <c r="E70" s="477" t="s">
        <v>5</v>
      </c>
      <c r="F70" s="223">
        <v>0</v>
      </c>
      <c r="G70" s="223">
        <v>0</v>
      </c>
      <c r="H70" s="223">
        <v>0</v>
      </c>
      <c r="I70" s="223">
        <v>8</v>
      </c>
      <c r="J70" s="669"/>
      <c r="K70" s="799"/>
      <c r="L70" s="799"/>
      <c r="M70" s="755"/>
    </row>
    <row r="71" spans="1:13" s="17" customFormat="1" ht="16.5" customHeight="1">
      <c r="A71" s="21" t="s">
        <v>302</v>
      </c>
      <c r="B71" s="15" t="s">
        <v>301</v>
      </c>
      <c r="C71" s="708" t="s">
        <v>290</v>
      </c>
      <c r="D71" s="708"/>
      <c r="E71" s="708"/>
      <c r="F71" s="232">
        <f>SUM(F37:F70)</f>
        <v>62</v>
      </c>
      <c r="G71" s="232">
        <f>SUM(G37:G70)</f>
        <v>435.5</v>
      </c>
      <c r="H71" s="232">
        <f>SUM(H37:H70)</f>
        <v>817</v>
      </c>
      <c r="I71" s="232">
        <f>SUM(I37:I70)</f>
        <v>971</v>
      </c>
      <c r="J71" s="529">
        <f>+F38+F39+F40+F42+F44+F46+F48+F50+F52+F53+F55+F57+F59+F61+F63+F65+F67+F69</f>
        <v>62</v>
      </c>
      <c r="K71" s="529">
        <f>+H38+H39+H40+H42+H44+H46+H48+H50+H52+H53+H55+H57+H59+H61+H63+H65+H67+H69</f>
        <v>17</v>
      </c>
      <c r="L71" s="529">
        <f>+I38+I39+I40+I42+I44+I46+I48+I50+I52+I53+I55+I57+I59+I61+I63+I65+I67+I69</f>
        <v>54</v>
      </c>
      <c r="M71" s="597"/>
    </row>
    <row r="72" spans="1:13" s="17" customFormat="1" ht="16.5" customHeight="1">
      <c r="A72" s="21" t="s">
        <v>302</v>
      </c>
      <c r="B72" s="708" t="s">
        <v>291</v>
      </c>
      <c r="C72" s="708"/>
      <c r="D72" s="708"/>
      <c r="E72" s="708"/>
      <c r="F72" s="233">
        <f>+F71</f>
        <v>62</v>
      </c>
      <c r="G72" s="233">
        <f>+G71</f>
        <v>435.5</v>
      </c>
      <c r="H72" s="233">
        <f>+H71</f>
        <v>817</v>
      </c>
      <c r="I72" s="233">
        <f>+I71</f>
        <v>971</v>
      </c>
      <c r="J72" s="3"/>
      <c r="K72" s="388"/>
      <c r="L72" s="388"/>
      <c r="M72" s="16"/>
    </row>
    <row r="73" spans="1:13" ht="19.5" customHeight="1">
      <c r="A73" s="806" t="s">
        <v>292</v>
      </c>
      <c r="B73" s="806"/>
      <c r="C73" s="806"/>
      <c r="D73" s="806"/>
      <c r="E73" s="806"/>
      <c r="F73" s="377">
        <f>+F72+F34</f>
        <v>639</v>
      </c>
      <c r="G73" s="377">
        <f>+G72+G34</f>
        <v>957.2</v>
      </c>
      <c r="H73" s="377">
        <f>+H72+H34</f>
        <v>1342</v>
      </c>
      <c r="I73" s="377">
        <f>+I72+I34</f>
        <v>1498.5</v>
      </c>
      <c r="J73" s="807"/>
      <c r="K73" s="808"/>
      <c r="L73" s="808"/>
      <c r="M73" s="808"/>
    </row>
    <row r="74" spans="1:13" ht="12.75">
      <c r="A74" s="734" t="s">
        <v>320</v>
      </c>
      <c r="B74" s="735"/>
      <c r="C74" s="735"/>
      <c r="D74" s="735"/>
      <c r="E74" s="736"/>
      <c r="F74" s="534"/>
      <c r="G74" s="534"/>
      <c r="H74" s="534"/>
      <c r="I74" s="534"/>
      <c r="J74" s="807"/>
      <c r="K74" s="808"/>
      <c r="L74" s="808"/>
      <c r="M74" s="808"/>
    </row>
    <row r="75" spans="1:13" ht="14.25">
      <c r="A75" s="773" t="s">
        <v>21</v>
      </c>
      <c r="B75" s="774"/>
      <c r="C75" s="774"/>
      <c r="D75" s="774"/>
      <c r="E75" s="775"/>
      <c r="F75" s="341">
        <f>SUM(F76:F81)</f>
        <v>632.8</v>
      </c>
      <c r="G75" s="341">
        <f>SUM(G76:G81)</f>
        <v>765.8000000000001</v>
      </c>
      <c r="H75" s="341">
        <f>SUM(H76:H81)</f>
        <v>1235.4</v>
      </c>
      <c r="I75" s="341">
        <f>SUM(I76:I81)</f>
        <v>1274.9</v>
      </c>
      <c r="J75" s="807"/>
      <c r="K75" s="808"/>
      <c r="L75" s="808"/>
      <c r="M75" s="808"/>
    </row>
    <row r="76" spans="1:13" ht="15.75" customHeight="1">
      <c r="A76" s="640" t="s">
        <v>228</v>
      </c>
      <c r="B76" s="641"/>
      <c r="C76" s="641"/>
      <c r="D76" s="641"/>
      <c r="E76" s="642"/>
      <c r="F76" s="245">
        <f>+F39+F32+F27+F24+F23+F20+F18+F17+F15+F12+F67+F65+F63+F61+F59+F57+F55+F53+F50+F48+F46+F44+F42+F40+F52+F38+F69</f>
        <v>632.8</v>
      </c>
      <c r="G76" s="245">
        <f>+G39+G32+G27+G24+G23+G20+G18+G17+G15+G12+G67+G65+G63+G61+G59+G57+G55+G53+G50+G48+G46+G44+G42+G40+G52+G38+G69</f>
        <v>765.8000000000001</v>
      </c>
      <c r="H76" s="245">
        <f>+H39+H32+H27+H24+H23+H20+H18+H17+H15+H12+H67+H65+H63+H61+H59+H57+H55+H53+H50+H48+H46+H44+H42+H40+H52+H38+H69</f>
        <v>535.4</v>
      </c>
      <c r="I76" s="245">
        <f>+I39+I32+I27+I24+I23+I20+I18+I17+I15+I12+I67+I65+I63+I61+I59+I57+I55+I53+I50+I48+I46+I44+I42+I40+I52+I38+I69</f>
        <v>574.9</v>
      </c>
      <c r="J76" s="807"/>
      <c r="K76" s="808"/>
      <c r="L76" s="808"/>
      <c r="M76" s="808"/>
    </row>
    <row r="77" spans="1:13" ht="17.25" customHeight="1">
      <c r="A77" s="640" t="s">
        <v>376</v>
      </c>
      <c r="B77" s="641"/>
      <c r="C77" s="641"/>
      <c r="D77" s="641"/>
      <c r="E77" s="642"/>
      <c r="F77" s="257">
        <f>+F37</f>
        <v>0</v>
      </c>
      <c r="G77" s="257">
        <f>+G37</f>
        <v>0</v>
      </c>
      <c r="H77" s="257">
        <f>+H37</f>
        <v>700</v>
      </c>
      <c r="I77" s="257">
        <f>+I37</f>
        <v>700</v>
      </c>
      <c r="J77" s="807"/>
      <c r="K77" s="808"/>
      <c r="L77" s="808"/>
      <c r="M77" s="808"/>
    </row>
    <row r="78" spans="1:13" ht="15.75" customHeight="1">
      <c r="A78" s="640" t="s">
        <v>229</v>
      </c>
      <c r="B78" s="641"/>
      <c r="C78" s="641"/>
      <c r="D78" s="641"/>
      <c r="E78" s="642"/>
      <c r="F78" s="257"/>
      <c r="G78" s="257"/>
      <c r="H78" s="257"/>
      <c r="I78" s="257"/>
      <c r="J78" s="807"/>
      <c r="K78" s="808"/>
      <c r="L78" s="808"/>
      <c r="M78" s="808"/>
    </row>
    <row r="79" spans="1:13" ht="14.25" customHeight="1">
      <c r="A79" s="640" t="s">
        <v>230</v>
      </c>
      <c r="B79" s="641"/>
      <c r="C79" s="641"/>
      <c r="D79" s="641"/>
      <c r="E79" s="642"/>
      <c r="F79" s="257"/>
      <c r="G79" s="257"/>
      <c r="H79" s="257"/>
      <c r="I79" s="257"/>
      <c r="J79" s="807"/>
      <c r="K79" s="808"/>
      <c r="L79" s="808"/>
      <c r="M79" s="808"/>
    </row>
    <row r="80" spans="1:13" ht="14.25" customHeight="1">
      <c r="A80" s="640" t="s">
        <v>233</v>
      </c>
      <c r="B80" s="641"/>
      <c r="C80" s="641"/>
      <c r="D80" s="641"/>
      <c r="E80" s="642"/>
      <c r="F80" s="257"/>
      <c r="G80" s="257"/>
      <c r="H80" s="257"/>
      <c r="I80" s="257"/>
      <c r="J80" s="807"/>
      <c r="K80" s="808"/>
      <c r="L80" s="808"/>
      <c r="M80" s="808"/>
    </row>
    <row r="81" spans="1:13" ht="13.5" customHeight="1">
      <c r="A81" s="640" t="s">
        <v>234</v>
      </c>
      <c r="B81" s="641"/>
      <c r="C81" s="641"/>
      <c r="D81" s="641"/>
      <c r="E81" s="642"/>
      <c r="F81" s="257"/>
      <c r="G81" s="257"/>
      <c r="H81" s="257"/>
      <c r="I81" s="257"/>
      <c r="J81" s="807"/>
      <c r="K81" s="808"/>
      <c r="L81" s="808"/>
      <c r="M81" s="808"/>
    </row>
    <row r="82" spans="1:13" ht="15.75" customHeight="1">
      <c r="A82" s="677" t="s">
        <v>20</v>
      </c>
      <c r="B82" s="678"/>
      <c r="C82" s="678"/>
      <c r="D82" s="678"/>
      <c r="E82" s="679"/>
      <c r="F82" s="341">
        <f>SUM(F83:F86)</f>
        <v>6.199999999999999</v>
      </c>
      <c r="G82" s="341">
        <f>SUM(G83:G86)</f>
        <v>191.4</v>
      </c>
      <c r="H82" s="341">
        <f>SUM(H83:H86)</f>
        <v>106.6</v>
      </c>
      <c r="I82" s="341">
        <f>SUM(I83:I86)</f>
        <v>223.6</v>
      </c>
      <c r="J82" s="807"/>
      <c r="K82" s="808"/>
      <c r="L82" s="808"/>
      <c r="M82" s="808"/>
    </row>
    <row r="83" spans="1:13" ht="14.25" customHeight="1">
      <c r="A83" s="640" t="s">
        <v>231</v>
      </c>
      <c r="B83" s="641"/>
      <c r="C83" s="641"/>
      <c r="D83" s="641"/>
      <c r="E83" s="642"/>
      <c r="F83" s="257">
        <f>+F51+F49+F47+F45+F43+F41+F54</f>
        <v>0</v>
      </c>
      <c r="G83" s="257">
        <f>+G51+G49+G47+G45+G43+G41+G54</f>
        <v>185</v>
      </c>
      <c r="H83" s="257">
        <f>+H51+H49+H47+H45+H43+H41+H54</f>
        <v>100</v>
      </c>
      <c r="I83" s="257">
        <f>+I51+I49+I47+I45+I43+I41+I54</f>
        <v>153</v>
      </c>
      <c r="J83" s="807"/>
      <c r="K83" s="808"/>
      <c r="L83" s="808"/>
      <c r="M83" s="808"/>
    </row>
    <row r="84" spans="1:13" ht="12.75">
      <c r="A84" s="640" t="s">
        <v>232</v>
      </c>
      <c r="B84" s="641"/>
      <c r="C84" s="641"/>
      <c r="D84" s="641"/>
      <c r="E84" s="642"/>
      <c r="F84" s="257">
        <f>+F68+F66+F64+F62+F60+F58+F56+F19+F16+F70</f>
        <v>6.199999999999999</v>
      </c>
      <c r="G84" s="257">
        <f>+G68+G66+G64+G62+G60+G58+G56+G19+G16+G70</f>
        <v>6.4</v>
      </c>
      <c r="H84" s="257">
        <f>+H68+H66+H64+H62+H60+H58+H56+H19+H16+H70</f>
        <v>6.6</v>
      </c>
      <c r="I84" s="257">
        <f>+I68+I66+I64+I62+I60+I58+I56+I19+I16+I70</f>
        <v>70.6</v>
      </c>
      <c r="J84" s="807"/>
      <c r="K84" s="808"/>
      <c r="L84" s="808"/>
      <c r="M84" s="808"/>
    </row>
    <row r="85" spans="1:13" ht="14.25" customHeight="1">
      <c r="A85" s="640" t="s">
        <v>235</v>
      </c>
      <c r="B85" s="641"/>
      <c r="C85" s="641"/>
      <c r="D85" s="641"/>
      <c r="E85" s="642"/>
      <c r="F85" s="257"/>
      <c r="G85" s="257"/>
      <c r="H85" s="257"/>
      <c r="I85" s="257"/>
      <c r="J85" s="807"/>
      <c r="K85" s="808"/>
      <c r="L85" s="808"/>
      <c r="M85" s="808"/>
    </row>
    <row r="86" spans="1:13" ht="12.75">
      <c r="A86" s="640" t="s">
        <v>236</v>
      </c>
      <c r="B86" s="641"/>
      <c r="C86" s="641"/>
      <c r="D86" s="641"/>
      <c r="E86" s="642"/>
      <c r="F86" s="257"/>
      <c r="G86" s="257"/>
      <c r="H86" s="257"/>
      <c r="I86" s="257"/>
      <c r="J86" s="807"/>
      <c r="K86" s="808"/>
      <c r="L86" s="808"/>
      <c r="M86" s="808"/>
    </row>
    <row r="87" spans="1:13" ht="12.75" customHeight="1">
      <c r="A87" s="772"/>
      <c r="B87" s="772"/>
      <c r="C87" s="772"/>
      <c r="D87" s="772"/>
      <c r="E87" s="772"/>
      <c r="F87" s="639"/>
      <c r="G87" s="639"/>
      <c r="H87" s="389"/>
      <c r="I87" s="389"/>
      <c r="J87" s="345"/>
      <c r="K87" s="386"/>
      <c r="L87" s="386"/>
      <c r="M87" s="346"/>
    </row>
  </sheetData>
  <sheetProtection/>
  <mergeCells count="208">
    <mergeCell ref="K1:M1"/>
    <mergeCell ref="A2:K2"/>
    <mergeCell ref="J78:M78"/>
    <mergeCell ref="J79:M79"/>
    <mergeCell ref="J76:M76"/>
    <mergeCell ref="J77:M77"/>
    <mergeCell ref="D37:D38"/>
    <mergeCell ref="C37:C38"/>
    <mergeCell ref="B37:B38"/>
    <mergeCell ref="M15:M16"/>
    <mergeCell ref="J86:M86"/>
    <mergeCell ref="J80:M80"/>
    <mergeCell ref="J81:M81"/>
    <mergeCell ref="J82:M82"/>
    <mergeCell ref="J83:M83"/>
    <mergeCell ref="J84:M84"/>
    <mergeCell ref="J85:M85"/>
    <mergeCell ref="A37:A38"/>
    <mergeCell ref="M42:M43"/>
    <mergeCell ref="C53:C54"/>
    <mergeCell ref="B53:B54"/>
    <mergeCell ref="A53:A54"/>
    <mergeCell ref="M50:M51"/>
    <mergeCell ref="K44:K45"/>
    <mergeCell ref="M40:M41"/>
    <mergeCell ref="A15:A16"/>
    <mergeCell ref="J74:M74"/>
    <mergeCell ref="J75:M75"/>
    <mergeCell ref="D53:D54"/>
    <mergeCell ref="J53:J54"/>
    <mergeCell ref="K53:K54"/>
    <mergeCell ref="D15:D16"/>
    <mergeCell ref="B44:B45"/>
    <mergeCell ref="J18:J19"/>
    <mergeCell ref="K18:K19"/>
    <mergeCell ref="M46:M47"/>
    <mergeCell ref="L42:L43"/>
    <mergeCell ref="J46:J47"/>
    <mergeCell ref="L44:L45"/>
    <mergeCell ref="L46:L47"/>
    <mergeCell ref="K40:K41"/>
    <mergeCell ref="K42:K43"/>
    <mergeCell ref="A57:A58"/>
    <mergeCell ref="J50:J51"/>
    <mergeCell ref="K50:K51"/>
    <mergeCell ref="M48:M49"/>
    <mergeCell ref="B46:B47"/>
    <mergeCell ref="C46:C47"/>
    <mergeCell ref="J48:J49"/>
    <mergeCell ref="A46:A47"/>
    <mergeCell ref="M53:M54"/>
    <mergeCell ref="M57:M58"/>
    <mergeCell ref="A50:A51"/>
    <mergeCell ref="D48:D49"/>
    <mergeCell ref="M55:M56"/>
    <mergeCell ref="D44:D45"/>
    <mergeCell ref="J44:J45"/>
    <mergeCell ref="C42:C43"/>
    <mergeCell ref="A44:A45"/>
    <mergeCell ref="C44:C45"/>
    <mergeCell ref="J42:J43"/>
    <mergeCell ref="M44:M45"/>
    <mergeCell ref="C15:C16"/>
    <mergeCell ref="K65:K66"/>
    <mergeCell ref="M65:M66"/>
    <mergeCell ref="M63:M64"/>
    <mergeCell ref="K67:K68"/>
    <mergeCell ref="B15:B16"/>
    <mergeCell ref="C25:E25"/>
    <mergeCell ref="D42:D43"/>
    <mergeCell ref="D55:D56"/>
    <mergeCell ref="D46:D47"/>
    <mergeCell ref="F4:F8"/>
    <mergeCell ref="C26:M26"/>
    <mergeCell ref="B35:M35"/>
    <mergeCell ref="A9:M9"/>
    <mergeCell ref="A4:A8"/>
    <mergeCell ref="B4:B8"/>
    <mergeCell ref="C4:C8"/>
    <mergeCell ref="D4:D8"/>
    <mergeCell ref="K15:K16"/>
    <mergeCell ref="J5:J8"/>
    <mergeCell ref="L15:L16"/>
    <mergeCell ref="L18:L19"/>
    <mergeCell ref="I4:I8"/>
    <mergeCell ref="K3:M3"/>
    <mergeCell ref="J4:M4"/>
    <mergeCell ref="E4:E8"/>
    <mergeCell ref="K5:M5"/>
    <mergeCell ref="B10:M10"/>
    <mergeCell ref="H4:H8"/>
    <mergeCell ref="K6:K8"/>
    <mergeCell ref="M37:M38"/>
    <mergeCell ref="L57:L58"/>
    <mergeCell ref="D18:D19"/>
    <mergeCell ref="C13:E13"/>
    <mergeCell ref="C14:M14"/>
    <mergeCell ref="G4:G8"/>
    <mergeCell ref="M6:M8"/>
    <mergeCell ref="J15:J16"/>
    <mergeCell ref="C11:M11"/>
    <mergeCell ref="L6:L8"/>
    <mergeCell ref="J40:J41"/>
    <mergeCell ref="C40:C41"/>
    <mergeCell ref="C55:C56"/>
    <mergeCell ref="D57:D58"/>
    <mergeCell ref="K57:K58"/>
    <mergeCell ref="J55:J56"/>
    <mergeCell ref="C57:C58"/>
    <mergeCell ref="C48:C49"/>
    <mergeCell ref="K46:K47"/>
    <mergeCell ref="K55:K56"/>
    <mergeCell ref="K48:K49"/>
    <mergeCell ref="J57:J58"/>
    <mergeCell ref="C50:C51"/>
    <mergeCell ref="D50:D51"/>
    <mergeCell ref="J61:J62"/>
    <mergeCell ref="K59:K60"/>
    <mergeCell ref="L63:L64"/>
    <mergeCell ref="L65:L66"/>
    <mergeCell ref="M67:M68"/>
    <mergeCell ref="D63:D64"/>
    <mergeCell ref="D65:D66"/>
    <mergeCell ref="D67:D68"/>
    <mergeCell ref="J65:J66"/>
    <mergeCell ref="J67:J68"/>
    <mergeCell ref="K63:K64"/>
    <mergeCell ref="L67:L68"/>
    <mergeCell ref="A82:E82"/>
    <mergeCell ref="A79:E79"/>
    <mergeCell ref="L59:L60"/>
    <mergeCell ref="L61:L62"/>
    <mergeCell ref="J73:M73"/>
    <mergeCell ref="K61:K62"/>
    <mergeCell ref="M61:M62"/>
    <mergeCell ref="J63:J64"/>
    <mergeCell ref="M59:M60"/>
    <mergeCell ref="J59:J60"/>
    <mergeCell ref="A76:E76"/>
    <mergeCell ref="B63:B64"/>
    <mergeCell ref="A65:A66"/>
    <mergeCell ref="B65:B66"/>
    <mergeCell ref="C65:C66"/>
    <mergeCell ref="A86:E86"/>
    <mergeCell ref="A85:E85"/>
    <mergeCell ref="A74:E74"/>
    <mergeCell ref="A75:E75"/>
    <mergeCell ref="A83:E83"/>
    <mergeCell ref="B27:B31"/>
    <mergeCell ref="A27:A31"/>
    <mergeCell ref="B57:B58"/>
    <mergeCell ref="B59:B60"/>
    <mergeCell ref="C67:C68"/>
    <mergeCell ref="A63:A64"/>
    <mergeCell ref="C59:C60"/>
    <mergeCell ref="C61:C62"/>
    <mergeCell ref="C33:E33"/>
    <mergeCell ref="B48:B49"/>
    <mergeCell ref="D59:D60"/>
    <mergeCell ref="A18:A19"/>
    <mergeCell ref="A59:A60"/>
    <mergeCell ref="A48:A49"/>
    <mergeCell ref="A40:A41"/>
    <mergeCell ref="B18:B19"/>
    <mergeCell ref="A55:A56"/>
    <mergeCell ref="B50:B51"/>
    <mergeCell ref="A42:A43"/>
    <mergeCell ref="B42:B43"/>
    <mergeCell ref="A61:A62"/>
    <mergeCell ref="B61:B62"/>
    <mergeCell ref="D61:D62"/>
    <mergeCell ref="A73:E73"/>
    <mergeCell ref="B40:B41"/>
    <mergeCell ref="C71:E71"/>
    <mergeCell ref="B72:E72"/>
    <mergeCell ref="A67:A68"/>
    <mergeCell ref="B67:B68"/>
    <mergeCell ref="C63:C64"/>
    <mergeCell ref="D40:D41"/>
    <mergeCell ref="B55:B56"/>
    <mergeCell ref="A87:G87"/>
    <mergeCell ref="J37:J38"/>
    <mergeCell ref="K37:K38"/>
    <mergeCell ref="A80:E80"/>
    <mergeCell ref="A78:E78"/>
    <mergeCell ref="A81:E81"/>
    <mergeCell ref="A77:E77"/>
    <mergeCell ref="A84:E84"/>
    <mergeCell ref="M69:M70"/>
    <mergeCell ref="L37:L38"/>
    <mergeCell ref="L40:L41"/>
    <mergeCell ref="C22:M22"/>
    <mergeCell ref="C21:E21"/>
    <mergeCell ref="C18:C19"/>
    <mergeCell ref="L53:L54"/>
    <mergeCell ref="M18:M19"/>
    <mergeCell ref="B34:E34"/>
    <mergeCell ref="C36:M36"/>
    <mergeCell ref="A69:A70"/>
    <mergeCell ref="B69:B70"/>
    <mergeCell ref="C69:C70"/>
    <mergeCell ref="D69:D70"/>
    <mergeCell ref="J69:J70"/>
    <mergeCell ref="L48:L49"/>
    <mergeCell ref="L50:L51"/>
    <mergeCell ref="L55:L56"/>
    <mergeCell ref="K69:K70"/>
    <mergeCell ref="L69:L70"/>
  </mergeCells>
  <printOptions/>
  <pageMargins left="0.1968503937007874" right="0.1968503937007874" top="0.5118110236220472" bottom="0.1968503937007874" header="0" footer="0"/>
  <pageSetup fitToHeight="0" fitToWidth="1"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EJ106"/>
  <sheetViews>
    <sheetView zoomScale="115" zoomScaleNormal="115" zoomScalePageLayoutView="0" workbookViewId="0" topLeftCell="A1">
      <pane ySplit="8" topLeftCell="A9" activePane="bottomLeft" state="frozen"/>
      <selection pane="topLeft" activeCell="A1" sqref="A1"/>
      <selection pane="bottomLeft" activeCell="I88" sqref="I88"/>
    </sheetView>
  </sheetViews>
  <sheetFormatPr defaultColWidth="9.140625" defaultRowHeight="12.75"/>
  <cols>
    <col min="1" max="1" width="4.00390625" style="124" customWidth="1"/>
    <col min="2" max="2" width="4.140625" style="124" customWidth="1"/>
    <col min="3" max="3" width="3.57421875" style="328" customWidth="1"/>
    <col min="4" max="4" width="39.8515625" style="117" customWidth="1"/>
    <col min="5" max="5" width="6.8515625" style="117" customWidth="1"/>
    <col min="6" max="6" width="12.8515625" style="116" customWidth="1"/>
    <col min="7" max="9" width="12.28125" style="116" customWidth="1"/>
    <col min="10" max="10" width="28.00390625" style="87" customWidth="1"/>
    <col min="11" max="12" width="5.57421875" style="87" customWidth="1"/>
    <col min="13" max="13" width="5.28125" style="87" customWidth="1"/>
    <col min="14" max="14" width="6.00390625" style="42" customWidth="1"/>
    <col min="15" max="15" width="4.140625" style="42" customWidth="1"/>
    <col min="16" max="140" width="9.140625" style="42" customWidth="1"/>
    <col min="141" max="16384" width="9.140625" style="14" customWidth="1"/>
  </cols>
  <sheetData>
    <row r="1" spans="11:13" ht="18.75" customHeight="1">
      <c r="K1" s="819" t="s">
        <v>794</v>
      </c>
      <c r="L1" s="819"/>
      <c r="M1" s="819"/>
    </row>
    <row r="2" spans="1:12" ht="23.25" customHeight="1">
      <c r="A2" s="871" t="s">
        <v>731</v>
      </c>
      <c r="B2" s="871"/>
      <c r="C2" s="871"/>
      <c r="D2" s="871"/>
      <c r="E2" s="871"/>
      <c r="F2" s="871"/>
      <c r="G2" s="871"/>
      <c r="H2" s="871"/>
      <c r="I2" s="871"/>
      <c r="J2" s="871"/>
      <c r="K2" s="871"/>
      <c r="L2" s="505"/>
    </row>
    <row r="3" spans="1:13" ht="12.75">
      <c r="A3" s="842" t="s">
        <v>534</v>
      </c>
      <c r="B3" s="842"/>
      <c r="C3" s="842"/>
      <c r="D3" s="842"/>
      <c r="E3" s="842"/>
      <c r="F3" s="842"/>
      <c r="G3" s="842"/>
      <c r="H3" s="842"/>
      <c r="I3" s="842"/>
      <c r="J3" s="842"/>
      <c r="K3" s="842"/>
      <c r="L3" s="842"/>
      <c r="M3" s="842"/>
    </row>
    <row r="4" spans="1:140" s="39" customFormat="1" ht="16.5" customHeight="1">
      <c r="A4" s="696" t="s">
        <v>284</v>
      </c>
      <c r="B4" s="696" t="s">
        <v>285</v>
      </c>
      <c r="C4" s="696" t="s">
        <v>286</v>
      </c>
      <c r="D4" s="697" t="s">
        <v>287</v>
      </c>
      <c r="E4" s="812" t="s">
        <v>283</v>
      </c>
      <c r="F4" s="671" t="s">
        <v>792</v>
      </c>
      <c r="G4" s="671" t="s">
        <v>318</v>
      </c>
      <c r="H4" s="671" t="s">
        <v>535</v>
      </c>
      <c r="I4" s="671" t="s">
        <v>721</v>
      </c>
      <c r="J4" s="671" t="s">
        <v>288</v>
      </c>
      <c r="K4" s="671"/>
      <c r="L4" s="671"/>
      <c r="M4" s="6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row>
    <row r="5" spans="1:140" s="39" customFormat="1" ht="12" customHeight="1">
      <c r="A5" s="696"/>
      <c r="B5" s="696"/>
      <c r="C5" s="696"/>
      <c r="D5" s="697"/>
      <c r="E5" s="813"/>
      <c r="F5" s="671"/>
      <c r="G5" s="671"/>
      <c r="H5" s="671"/>
      <c r="I5" s="671"/>
      <c r="J5" s="747" t="s">
        <v>289</v>
      </c>
      <c r="K5" s="671"/>
      <c r="L5" s="671"/>
      <c r="M5" s="6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row>
    <row r="6" spans="1:140" s="39" customFormat="1" ht="12" customHeight="1">
      <c r="A6" s="696"/>
      <c r="B6" s="696"/>
      <c r="C6" s="696"/>
      <c r="D6" s="697"/>
      <c r="E6" s="813"/>
      <c r="F6" s="671"/>
      <c r="G6" s="671"/>
      <c r="H6" s="671"/>
      <c r="I6" s="671"/>
      <c r="J6" s="748"/>
      <c r="K6" s="846" t="s">
        <v>319</v>
      </c>
      <c r="L6" s="699" t="s">
        <v>540</v>
      </c>
      <c r="M6" s="699" t="s">
        <v>720</v>
      </c>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row>
    <row r="7" spans="1:140" s="39" customFormat="1" ht="12" customHeight="1">
      <c r="A7" s="696"/>
      <c r="B7" s="696"/>
      <c r="C7" s="696"/>
      <c r="D7" s="697"/>
      <c r="E7" s="813"/>
      <c r="F7" s="671"/>
      <c r="G7" s="671"/>
      <c r="H7" s="671"/>
      <c r="I7" s="671"/>
      <c r="J7" s="748"/>
      <c r="K7" s="847"/>
      <c r="L7" s="699"/>
      <c r="M7" s="699"/>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row>
    <row r="8" spans="1:140" s="39" customFormat="1" ht="72" customHeight="1">
      <c r="A8" s="696"/>
      <c r="B8" s="696"/>
      <c r="C8" s="696"/>
      <c r="D8" s="697"/>
      <c r="E8" s="814"/>
      <c r="F8" s="671"/>
      <c r="G8" s="671"/>
      <c r="H8" s="671"/>
      <c r="I8" s="671"/>
      <c r="J8" s="749"/>
      <c r="K8" s="848"/>
      <c r="L8" s="699"/>
      <c r="M8" s="699"/>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row>
    <row r="9" spans="1:140" s="39" customFormat="1" ht="27" customHeight="1">
      <c r="A9" s="703" t="s">
        <v>664</v>
      </c>
      <c r="B9" s="704"/>
      <c r="C9" s="704"/>
      <c r="D9" s="704"/>
      <c r="E9" s="704"/>
      <c r="F9" s="704"/>
      <c r="G9" s="704"/>
      <c r="H9" s="704"/>
      <c r="I9" s="704"/>
      <c r="J9" s="704"/>
      <c r="K9" s="704"/>
      <c r="L9" s="704"/>
      <c r="M9" s="705"/>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row>
    <row r="10" spans="1:140" s="40" customFormat="1" ht="16.5" customHeight="1">
      <c r="A10" s="118" t="s">
        <v>301</v>
      </c>
      <c r="B10" s="800" t="s">
        <v>627</v>
      </c>
      <c r="C10" s="800"/>
      <c r="D10" s="800"/>
      <c r="E10" s="800"/>
      <c r="F10" s="800"/>
      <c r="G10" s="800"/>
      <c r="H10" s="800"/>
      <c r="I10" s="800"/>
      <c r="J10" s="800"/>
      <c r="K10" s="800"/>
      <c r="L10" s="800"/>
      <c r="M10" s="800"/>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row>
    <row r="11" spans="1:140" s="40" customFormat="1" ht="19.5" customHeight="1">
      <c r="A11" s="118" t="s">
        <v>301</v>
      </c>
      <c r="B11" s="44" t="s">
        <v>301</v>
      </c>
      <c r="C11" s="800" t="s">
        <v>263</v>
      </c>
      <c r="D11" s="800"/>
      <c r="E11" s="800"/>
      <c r="F11" s="800"/>
      <c r="G11" s="800"/>
      <c r="H11" s="800"/>
      <c r="I11" s="800"/>
      <c r="J11" s="800"/>
      <c r="K11" s="800"/>
      <c r="L11" s="800"/>
      <c r="M11" s="800"/>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row>
    <row r="12" spans="1:140" s="41" customFormat="1" ht="30" customHeight="1">
      <c r="A12" s="843" t="s">
        <v>301</v>
      </c>
      <c r="B12" s="834" t="s">
        <v>301</v>
      </c>
      <c r="C12" s="771" t="s">
        <v>301</v>
      </c>
      <c r="D12" s="751" t="s">
        <v>385</v>
      </c>
      <c r="E12" s="84" t="s">
        <v>2</v>
      </c>
      <c r="F12" s="229">
        <v>621.4</v>
      </c>
      <c r="G12" s="229">
        <v>678.9</v>
      </c>
      <c r="H12" s="229">
        <v>690</v>
      </c>
      <c r="I12" s="229">
        <v>700</v>
      </c>
      <c r="J12" s="75" t="s">
        <v>264</v>
      </c>
      <c r="K12" s="28" t="s">
        <v>942</v>
      </c>
      <c r="L12" s="28" t="s">
        <v>942</v>
      </c>
      <c r="M12" s="28" t="s">
        <v>942</v>
      </c>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row>
    <row r="13" spans="1:140" s="41" customFormat="1" ht="19.5" customHeight="1">
      <c r="A13" s="845"/>
      <c r="B13" s="849"/>
      <c r="C13" s="771"/>
      <c r="D13" s="751"/>
      <c r="E13" s="84" t="s">
        <v>23</v>
      </c>
      <c r="F13" s="229">
        <v>1.9</v>
      </c>
      <c r="G13" s="229">
        <v>2</v>
      </c>
      <c r="H13" s="229">
        <v>2</v>
      </c>
      <c r="I13" s="229">
        <v>2</v>
      </c>
      <c r="J13" s="706" t="s">
        <v>567</v>
      </c>
      <c r="K13" s="823" t="s">
        <v>943</v>
      </c>
      <c r="L13" s="823" t="s">
        <v>943</v>
      </c>
      <c r="M13" s="823" t="s">
        <v>943</v>
      </c>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row>
    <row r="14" spans="1:140" s="41" customFormat="1" ht="18.75" customHeight="1">
      <c r="A14" s="844"/>
      <c r="B14" s="835"/>
      <c r="C14" s="771"/>
      <c r="D14" s="751"/>
      <c r="E14" s="84" t="s">
        <v>5</v>
      </c>
      <c r="F14" s="229">
        <v>37.9</v>
      </c>
      <c r="G14" s="229">
        <v>40</v>
      </c>
      <c r="H14" s="229">
        <v>40</v>
      </c>
      <c r="I14" s="229">
        <v>40</v>
      </c>
      <c r="J14" s="707"/>
      <c r="K14" s="824"/>
      <c r="L14" s="824"/>
      <c r="M14" s="824"/>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row>
    <row r="15" spans="1:140" s="41" customFormat="1" ht="26.25" customHeight="1">
      <c r="A15" s="843" t="s">
        <v>301</v>
      </c>
      <c r="B15" s="834" t="s">
        <v>301</v>
      </c>
      <c r="C15" s="771" t="s">
        <v>302</v>
      </c>
      <c r="D15" s="751" t="s">
        <v>793</v>
      </c>
      <c r="E15" s="84" t="s">
        <v>2</v>
      </c>
      <c r="F15" s="229">
        <v>10</v>
      </c>
      <c r="G15" s="548">
        <v>10</v>
      </c>
      <c r="H15" s="548">
        <v>10</v>
      </c>
      <c r="I15" s="548">
        <v>10</v>
      </c>
      <c r="J15" s="668" t="s">
        <v>549</v>
      </c>
      <c r="K15" s="829">
        <v>15</v>
      </c>
      <c r="L15" s="829">
        <v>15</v>
      </c>
      <c r="M15" s="829">
        <v>15</v>
      </c>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row>
    <row r="16" spans="1:140" s="41" customFormat="1" ht="23.25" customHeight="1">
      <c r="A16" s="844"/>
      <c r="B16" s="835"/>
      <c r="C16" s="771"/>
      <c r="D16" s="751"/>
      <c r="E16" s="84" t="s">
        <v>5</v>
      </c>
      <c r="F16" s="229">
        <v>0</v>
      </c>
      <c r="G16" s="548">
        <v>15</v>
      </c>
      <c r="H16" s="548">
        <v>15</v>
      </c>
      <c r="I16" s="548">
        <v>15</v>
      </c>
      <c r="J16" s="669"/>
      <c r="K16" s="830"/>
      <c r="L16" s="830"/>
      <c r="M16" s="83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row>
    <row r="17" spans="1:140" s="41" customFormat="1" ht="18" customHeight="1">
      <c r="A17" s="118" t="s">
        <v>301</v>
      </c>
      <c r="B17" s="44" t="s">
        <v>301</v>
      </c>
      <c r="C17" s="708" t="s">
        <v>290</v>
      </c>
      <c r="D17" s="708"/>
      <c r="E17" s="708"/>
      <c r="F17" s="233">
        <f>SUM(F12:F16)</f>
        <v>671.1999999999999</v>
      </c>
      <c r="G17" s="233">
        <f>SUM(G12:G16)</f>
        <v>745.9</v>
      </c>
      <c r="H17" s="233">
        <f>SUM(H12:H16)</f>
        <v>757</v>
      </c>
      <c r="I17" s="233">
        <f>SUM(I12:I16)</f>
        <v>767</v>
      </c>
      <c r="J17" s="75"/>
      <c r="K17" s="75"/>
      <c r="L17" s="75"/>
      <c r="M17" s="75"/>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row>
    <row r="18" spans="1:140" s="41" customFormat="1" ht="18.75" customHeight="1">
      <c r="A18" s="118" t="s">
        <v>301</v>
      </c>
      <c r="B18" s="770" t="s">
        <v>291</v>
      </c>
      <c r="C18" s="770"/>
      <c r="D18" s="770"/>
      <c r="E18" s="770"/>
      <c r="F18" s="246">
        <f>+F17</f>
        <v>671.1999999999999</v>
      </c>
      <c r="G18" s="246">
        <f>+G17</f>
        <v>745.9</v>
      </c>
      <c r="H18" s="246">
        <f>+H17</f>
        <v>757</v>
      </c>
      <c r="I18" s="246">
        <f>+I17</f>
        <v>767</v>
      </c>
      <c r="J18" s="75"/>
      <c r="K18" s="75"/>
      <c r="L18" s="75"/>
      <c r="M18" s="75"/>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row>
    <row r="19" spans="1:140" s="41" customFormat="1" ht="15" customHeight="1">
      <c r="A19" s="119" t="s">
        <v>302</v>
      </c>
      <c r="B19" s="850" t="s">
        <v>265</v>
      </c>
      <c r="C19" s="850"/>
      <c r="D19" s="850"/>
      <c r="E19" s="850"/>
      <c r="F19" s="850"/>
      <c r="G19" s="850"/>
      <c r="H19" s="850"/>
      <c r="I19" s="850"/>
      <c r="J19" s="850"/>
      <c r="K19" s="850"/>
      <c r="L19" s="850"/>
      <c r="M19" s="85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row>
    <row r="20" spans="1:140" s="41" customFormat="1" ht="14.25">
      <c r="A20" s="123" t="s">
        <v>302</v>
      </c>
      <c r="B20" s="128" t="s">
        <v>301</v>
      </c>
      <c r="C20" s="851" t="s">
        <v>266</v>
      </c>
      <c r="D20" s="851"/>
      <c r="E20" s="851"/>
      <c r="F20" s="800"/>
      <c r="G20" s="800"/>
      <c r="H20" s="800"/>
      <c r="I20" s="800"/>
      <c r="J20" s="800"/>
      <c r="K20" s="800"/>
      <c r="L20" s="800"/>
      <c r="M20" s="80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row>
    <row r="21" spans="1:140" s="41" customFormat="1" ht="33.75" customHeight="1">
      <c r="A21" s="750" t="s">
        <v>302</v>
      </c>
      <c r="B21" s="666" t="s">
        <v>301</v>
      </c>
      <c r="C21" s="666" t="s">
        <v>301</v>
      </c>
      <c r="D21" s="646" t="s">
        <v>209</v>
      </c>
      <c r="E21" s="551" t="s">
        <v>2</v>
      </c>
      <c r="F21" s="548">
        <v>316.4</v>
      </c>
      <c r="G21" s="548">
        <v>345.1</v>
      </c>
      <c r="H21" s="548">
        <v>365</v>
      </c>
      <c r="I21" s="548">
        <v>375</v>
      </c>
      <c r="J21" s="554" t="s">
        <v>550</v>
      </c>
      <c r="K21" s="552" t="s">
        <v>944</v>
      </c>
      <c r="L21" s="552" t="s">
        <v>944</v>
      </c>
      <c r="M21" s="552" t="s">
        <v>944</v>
      </c>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row>
    <row r="22" spans="1:140" s="41" customFormat="1" ht="29.25" customHeight="1">
      <c r="A22" s="750"/>
      <c r="B22" s="666"/>
      <c r="C22" s="666"/>
      <c r="D22" s="646"/>
      <c r="E22" s="551" t="s">
        <v>23</v>
      </c>
      <c r="F22" s="548">
        <v>24.9</v>
      </c>
      <c r="G22" s="548">
        <v>20</v>
      </c>
      <c r="H22" s="548">
        <v>20</v>
      </c>
      <c r="I22" s="548">
        <v>20</v>
      </c>
      <c r="J22" s="155" t="s">
        <v>267</v>
      </c>
      <c r="K22" s="570" t="s">
        <v>945</v>
      </c>
      <c r="L22" s="570" t="s">
        <v>945</v>
      </c>
      <c r="M22" s="570" t="s">
        <v>945</v>
      </c>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row>
    <row r="23" spans="1:140" s="41" customFormat="1" ht="15" customHeight="1">
      <c r="A23" s="122" t="s">
        <v>302</v>
      </c>
      <c r="B23" s="248" t="s">
        <v>301</v>
      </c>
      <c r="C23" s="853" t="s">
        <v>290</v>
      </c>
      <c r="D23" s="853"/>
      <c r="E23" s="853"/>
      <c r="F23" s="249">
        <f>SUM(F21:F22)</f>
        <v>341.29999999999995</v>
      </c>
      <c r="G23" s="249">
        <f>SUM(G21:G22)</f>
        <v>365.1</v>
      </c>
      <c r="H23" s="249">
        <f>SUM(H21:H22)</f>
        <v>385</v>
      </c>
      <c r="I23" s="249">
        <f>SUM(I21:I22)</f>
        <v>395</v>
      </c>
      <c r="J23" s="554"/>
      <c r="K23" s="554"/>
      <c r="L23" s="554"/>
      <c r="M23" s="554"/>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row>
    <row r="24" spans="1:140" s="41" customFormat="1" ht="17.25" customHeight="1">
      <c r="A24" s="118" t="s">
        <v>302</v>
      </c>
      <c r="B24" s="667" t="s">
        <v>291</v>
      </c>
      <c r="C24" s="667"/>
      <c r="D24" s="667"/>
      <c r="E24" s="667"/>
      <c r="F24" s="247">
        <f>+F23</f>
        <v>341.29999999999995</v>
      </c>
      <c r="G24" s="247">
        <f>+G23</f>
        <v>365.1</v>
      </c>
      <c r="H24" s="247">
        <f>+H23</f>
        <v>385</v>
      </c>
      <c r="I24" s="247">
        <f>+I23</f>
        <v>395</v>
      </c>
      <c r="J24" s="554"/>
      <c r="K24" s="554"/>
      <c r="L24" s="554"/>
      <c r="M24" s="554"/>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row>
    <row r="25" spans="1:140" s="41" customFormat="1" ht="14.25">
      <c r="A25" s="125" t="s">
        <v>303</v>
      </c>
      <c r="B25" s="863" t="s">
        <v>268</v>
      </c>
      <c r="C25" s="863"/>
      <c r="D25" s="863"/>
      <c r="E25" s="863"/>
      <c r="F25" s="863"/>
      <c r="G25" s="863"/>
      <c r="H25" s="863"/>
      <c r="I25" s="863"/>
      <c r="J25" s="863"/>
      <c r="K25" s="863"/>
      <c r="L25" s="863"/>
      <c r="M25" s="863"/>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row>
    <row r="26" spans="1:140" s="41" customFormat="1" ht="14.25">
      <c r="A26" s="125" t="s">
        <v>303</v>
      </c>
      <c r="B26" s="126" t="s">
        <v>301</v>
      </c>
      <c r="C26" s="800" t="s">
        <v>269</v>
      </c>
      <c r="D26" s="800"/>
      <c r="E26" s="800"/>
      <c r="F26" s="800"/>
      <c r="G26" s="800"/>
      <c r="H26" s="800"/>
      <c r="I26" s="800"/>
      <c r="J26" s="800"/>
      <c r="K26" s="800"/>
      <c r="L26" s="800"/>
      <c r="M26" s="80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row>
    <row r="27" spans="1:140" s="41" customFormat="1" ht="27" customHeight="1">
      <c r="A27" s="858" t="s">
        <v>303</v>
      </c>
      <c r="B27" s="710" t="s">
        <v>301</v>
      </c>
      <c r="C27" s="710" t="s">
        <v>301</v>
      </c>
      <c r="D27" s="719" t="s">
        <v>214</v>
      </c>
      <c r="E27" s="84" t="s">
        <v>2</v>
      </c>
      <c r="F27" s="229">
        <v>903.8</v>
      </c>
      <c r="G27" s="229">
        <v>977.9</v>
      </c>
      <c r="H27" s="229">
        <v>990</v>
      </c>
      <c r="I27" s="229">
        <v>1080</v>
      </c>
      <c r="J27" s="706" t="s">
        <v>386</v>
      </c>
      <c r="K27" s="754" t="s">
        <v>946</v>
      </c>
      <c r="L27" s="754" t="s">
        <v>946</v>
      </c>
      <c r="M27" s="754" t="s">
        <v>946</v>
      </c>
      <c r="N27" s="73"/>
      <c r="O27" s="73"/>
      <c r="P27" s="73"/>
      <c r="Q27" s="73"/>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row>
    <row r="28" spans="1:140" s="41" customFormat="1" ht="25.5" customHeight="1">
      <c r="A28" s="859"/>
      <c r="B28" s="711"/>
      <c r="C28" s="711"/>
      <c r="D28" s="720"/>
      <c r="E28" s="81" t="s">
        <v>23</v>
      </c>
      <c r="F28" s="229">
        <v>29.3</v>
      </c>
      <c r="G28" s="229">
        <v>30</v>
      </c>
      <c r="H28" s="229">
        <v>32</v>
      </c>
      <c r="I28" s="229">
        <v>35</v>
      </c>
      <c r="J28" s="707"/>
      <c r="K28" s="755"/>
      <c r="L28" s="755"/>
      <c r="M28" s="755"/>
      <c r="N28" s="73"/>
      <c r="O28" s="73"/>
      <c r="P28" s="73"/>
      <c r="Q28" s="73"/>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row>
    <row r="29" spans="1:140" s="41" customFormat="1" ht="45" customHeight="1">
      <c r="A29" s="277" t="s">
        <v>303</v>
      </c>
      <c r="B29" s="95" t="s">
        <v>301</v>
      </c>
      <c r="C29" s="95" t="s">
        <v>302</v>
      </c>
      <c r="D29" s="81" t="s">
        <v>297</v>
      </c>
      <c r="E29" s="84" t="s">
        <v>2</v>
      </c>
      <c r="F29" s="252">
        <v>77</v>
      </c>
      <c r="G29" s="252">
        <v>118</v>
      </c>
      <c r="H29" s="252">
        <v>120</v>
      </c>
      <c r="I29" s="252">
        <v>120</v>
      </c>
      <c r="J29" s="172" t="s">
        <v>389</v>
      </c>
      <c r="K29" s="462" t="s">
        <v>947</v>
      </c>
      <c r="L29" s="462" t="s">
        <v>947</v>
      </c>
      <c r="M29" s="462" t="s">
        <v>947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row>
    <row r="30" spans="1:140" s="41" customFormat="1" ht="18" customHeight="1">
      <c r="A30" s="118" t="s">
        <v>303</v>
      </c>
      <c r="B30" s="44" t="s">
        <v>301</v>
      </c>
      <c r="C30" s="708" t="s">
        <v>290</v>
      </c>
      <c r="D30" s="708"/>
      <c r="E30" s="44"/>
      <c r="F30" s="232">
        <f>SUM(F27:F29)</f>
        <v>1010.0999999999999</v>
      </c>
      <c r="G30" s="232">
        <f>SUM(G27:G29)</f>
        <v>1125.9</v>
      </c>
      <c r="H30" s="232">
        <f>SUM(H27:H29)</f>
        <v>1142</v>
      </c>
      <c r="I30" s="232">
        <f>SUM(I27:I29)</f>
        <v>1235</v>
      </c>
      <c r="J30" s="86"/>
      <c r="K30" s="156"/>
      <c r="L30" s="156"/>
      <c r="M30" s="156"/>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row>
    <row r="31" spans="1:140" s="41" customFormat="1" ht="19.5" customHeight="1">
      <c r="A31" s="118" t="s">
        <v>303</v>
      </c>
      <c r="B31" s="44" t="s">
        <v>302</v>
      </c>
      <c r="C31" s="854" t="s">
        <v>270</v>
      </c>
      <c r="D31" s="854"/>
      <c r="E31" s="854"/>
      <c r="F31" s="854"/>
      <c r="G31" s="854"/>
      <c r="H31" s="854"/>
      <c r="I31" s="854"/>
      <c r="J31" s="854"/>
      <c r="K31" s="854"/>
      <c r="L31" s="854"/>
      <c r="M31" s="854"/>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row>
    <row r="32" spans="1:140" s="41" customFormat="1" ht="32.25" customHeight="1">
      <c r="A32" s="120" t="s">
        <v>303</v>
      </c>
      <c r="B32" s="61" t="s">
        <v>302</v>
      </c>
      <c r="C32" s="82" t="s">
        <v>301</v>
      </c>
      <c r="D32" s="81" t="s">
        <v>331</v>
      </c>
      <c r="E32" s="84" t="s">
        <v>2</v>
      </c>
      <c r="F32" s="229">
        <v>44.1</v>
      </c>
      <c r="G32" s="229">
        <v>45.2</v>
      </c>
      <c r="H32" s="229">
        <v>47</v>
      </c>
      <c r="I32" s="229">
        <v>49</v>
      </c>
      <c r="J32" s="712" t="s">
        <v>271</v>
      </c>
      <c r="K32" s="726">
        <v>50</v>
      </c>
      <c r="L32" s="726">
        <v>45</v>
      </c>
      <c r="M32" s="726">
        <v>45</v>
      </c>
      <c r="N32" s="73"/>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row>
    <row r="33" spans="1:140" s="41" customFormat="1" ht="35.25" customHeight="1">
      <c r="A33" s="277" t="s">
        <v>303</v>
      </c>
      <c r="B33" s="95" t="s">
        <v>302</v>
      </c>
      <c r="C33" s="95" t="s">
        <v>302</v>
      </c>
      <c r="D33" s="96" t="s">
        <v>625</v>
      </c>
      <c r="E33" s="84" t="s">
        <v>2</v>
      </c>
      <c r="F33" s="548">
        <v>124.9</v>
      </c>
      <c r="G33" s="548">
        <v>180</v>
      </c>
      <c r="H33" s="548">
        <v>140</v>
      </c>
      <c r="I33" s="548">
        <v>150</v>
      </c>
      <c r="J33" s="713"/>
      <c r="K33" s="727"/>
      <c r="L33" s="727"/>
      <c r="M33" s="727"/>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row>
    <row r="34" spans="1:140" s="41" customFormat="1" ht="28.5" customHeight="1">
      <c r="A34" s="120" t="s">
        <v>303</v>
      </c>
      <c r="B34" s="61" t="s">
        <v>302</v>
      </c>
      <c r="C34" s="82" t="s">
        <v>303</v>
      </c>
      <c r="D34" s="70" t="s">
        <v>142</v>
      </c>
      <c r="E34" s="551" t="s">
        <v>2</v>
      </c>
      <c r="F34" s="548">
        <v>15</v>
      </c>
      <c r="G34" s="548">
        <v>20</v>
      </c>
      <c r="H34" s="548">
        <v>20</v>
      </c>
      <c r="I34" s="548">
        <v>20</v>
      </c>
      <c r="J34" s="75" t="s">
        <v>272</v>
      </c>
      <c r="K34" s="554">
        <v>15</v>
      </c>
      <c r="L34" s="554">
        <v>15</v>
      </c>
      <c r="M34" s="554">
        <v>15</v>
      </c>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row>
    <row r="35" spans="1:140" s="41" customFormat="1" ht="29.25" customHeight="1">
      <c r="A35" s="121" t="s">
        <v>303</v>
      </c>
      <c r="B35" s="76" t="s">
        <v>302</v>
      </c>
      <c r="C35" s="555" t="s">
        <v>304</v>
      </c>
      <c r="D35" s="70" t="s">
        <v>143</v>
      </c>
      <c r="E35" s="551" t="s">
        <v>2</v>
      </c>
      <c r="F35" s="548">
        <v>1</v>
      </c>
      <c r="G35" s="548">
        <v>1</v>
      </c>
      <c r="H35" s="548">
        <v>1</v>
      </c>
      <c r="I35" s="548">
        <v>1</v>
      </c>
      <c r="J35" s="75" t="s">
        <v>273</v>
      </c>
      <c r="K35" s="75">
        <v>1</v>
      </c>
      <c r="L35" s="75">
        <v>1</v>
      </c>
      <c r="M35" s="75">
        <v>1</v>
      </c>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row>
    <row r="36" spans="1:140" s="41" customFormat="1" ht="29.25" customHeight="1">
      <c r="A36" s="121" t="s">
        <v>303</v>
      </c>
      <c r="B36" s="76" t="s">
        <v>302</v>
      </c>
      <c r="C36" s="555" t="s">
        <v>305</v>
      </c>
      <c r="D36" s="70" t="s">
        <v>631</v>
      </c>
      <c r="E36" s="551" t="s">
        <v>2</v>
      </c>
      <c r="F36" s="548">
        <v>0</v>
      </c>
      <c r="G36" s="548">
        <v>3</v>
      </c>
      <c r="H36" s="548">
        <v>0</v>
      </c>
      <c r="I36" s="548">
        <v>3</v>
      </c>
      <c r="J36" s="75" t="s">
        <v>273</v>
      </c>
      <c r="K36" s="75">
        <v>1</v>
      </c>
      <c r="L36" s="75"/>
      <c r="M36" s="75">
        <v>1</v>
      </c>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row>
    <row r="37" spans="1:140" s="41" customFormat="1" ht="27.75" customHeight="1">
      <c r="A37" s="866" t="s">
        <v>303</v>
      </c>
      <c r="B37" s="651" t="s">
        <v>302</v>
      </c>
      <c r="C37" s="651" t="s">
        <v>306</v>
      </c>
      <c r="D37" s="649" t="s">
        <v>144</v>
      </c>
      <c r="E37" s="551" t="s">
        <v>15</v>
      </c>
      <c r="F37" s="548">
        <v>0</v>
      </c>
      <c r="G37" s="548">
        <v>20</v>
      </c>
      <c r="H37" s="548">
        <v>4</v>
      </c>
      <c r="I37" s="548">
        <v>4</v>
      </c>
      <c r="J37" s="855" t="s">
        <v>499</v>
      </c>
      <c r="K37" s="827">
        <v>13</v>
      </c>
      <c r="L37" s="827">
        <v>4</v>
      </c>
      <c r="M37" s="827">
        <v>4</v>
      </c>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row>
    <row r="38" spans="1:140" s="41" customFormat="1" ht="27.75" customHeight="1">
      <c r="A38" s="867"/>
      <c r="B38" s="652"/>
      <c r="C38" s="652"/>
      <c r="D38" s="675"/>
      <c r="E38" s="551" t="s">
        <v>2</v>
      </c>
      <c r="F38" s="548">
        <v>7.4</v>
      </c>
      <c r="G38" s="548">
        <v>7.5</v>
      </c>
      <c r="H38" s="548">
        <v>7.5</v>
      </c>
      <c r="I38" s="548">
        <v>7.5</v>
      </c>
      <c r="J38" s="856"/>
      <c r="K38" s="828"/>
      <c r="L38" s="828"/>
      <c r="M38" s="828"/>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row>
    <row r="39" spans="1:140" s="41" customFormat="1" ht="24" customHeight="1">
      <c r="A39" s="867"/>
      <c r="B39" s="652"/>
      <c r="C39" s="652"/>
      <c r="D39" s="675"/>
      <c r="E39" s="551" t="s">
        <v>5</v>
      </c>
      <c r="F39" s="548">
        <v>4.7</v>
      </c>
      <c r="G39" s="548">
        <v>4</v>
      </c>
      <c r="H39" s="548">
        <v>4</v>
      </c>
      <c r="I39" s="548">
        <v>4</v>
      </c>
      <c r="J39" s="857"/>
      <c r="K39" s="852"/>
      <c r="L39" s="852"/>
      <c r="M39" s="852"/>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row>
    <row r="40" spans="1:140" s="41" customFormat="1" ht="39.75" customHeight="1">
      <c r="A40" s="555" t="s">
        <v>303</v>
      </c>
      <c r="B40" s="555" t="s">
        <v>302</v>
      </c>
      <c r="C40" s="555" t="s">
        <v>307</v>
      </c>
      <c r="D40" s="556" t="s">
        <v>145</v>
      </c>
      <c r="E40" s="551" t="s">
        <v>2</v>
      </c>
      <c r="F40" s="548">
        <v>15</v>
      </c>
      <c r="G40" s="548">
        <v>15</v>
      </c>
      <c r="H40" s="548">
        <v>15</v>
      </c>
      <c r="I40" s="548">
        <v>15</v>
      </c>
      <c r="J40" s="84" t="s">
        <v>390</v>
      </c>
      <c r="K40" s="552">
        <v>4</v>
      </c>
      <c r="L40" s="552">
        <v>4</v>
      </c>
      <c r="M40" s="552">
        <v>4</v>
      </c>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row>
    <row r="41" spans="1:140" s="41" customFormat="1" ht="44.25" customHeight="1">
      <c r="A41" s="555" t="s">
        <v>303</v>
      </c>
      <c r="B41" s="555" t="s">
        <v>302</v>
      </c>
      <c r="C41" s="555" t="s">
        <v>308</v>
      </c>
      <c r="D41" s="556" t="s">
        <v>611</v>
      </c>
      <c r="E41" s="551" t="s">
        <v>2</v>
      </c>
      <c r="F41" s="548">
        <v>0</v>
      </c>
      <c r="G41" s="548">
        <v>33</v>
      </c>
      <c r="H41" s="548">
        <v>0</v>
      </c>
      <c r="I41" s="548">
        <v>0</v>
      </c>
      <c r="J41" s="84" t="s">
        <v>427</v>
      </c>
      <c r="K41" s="110">
        <v>20</v>
      </c>
      <c r="L41" s="110"/>
      <c r="M41" s="11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row>
    <row r="42" spans="1:140" s="41" customFormat="1" ht="36" customHeight="1">
      <c r="A42" s="555" t="s">
        <v>303</v>
      </c>
      <c r="B42" s="555" t="s">
        <v>302</v>
      </c>
      <c r="C42" s="555" t="s">
        <v>309</v>
      </c>
      <c r="D42" s="556" t="s">
        <v>641</v>
      </c>
      <c r="E42" s="551" t="s">
        <v>2</v>
      </c>
      <c r="F42" s="548">
        <v>0</v>
      </c>
      <c r="G42" s="548">
        <v>6</v>
      </c>
      <c r="H42" s="548">
        <v>0</v>
      </c>
      <c r="I42" s="548">
        <v>0</v>
      </c>
      <c r="J42" s="84" t="s">
        <v>745</v>
      </c>
      <c r="K42" s="110">
        <v>1</v>
      </c>
      <c r="L42" s="110"/>
      <c r="M42" s="11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row>
    <row r="43" spans="1:140" s="41" customFormat="1" ht="15.75" customHeight="1">
      <c r="A43" s="122" t="s">
        <v>303</v>
      </c>
      <c r="B43" s="254" t="s">
        <v>302</v>
      </c>
      <c r="C43" s="831" t="s">
        <v>290</v>
      </c>
      <c r="D43" s="831"/>
      <c r="E43" s="831"/>
      <c r="F43" s="319">
        <f>SUM(F32:F42)</f>
        <v>212.1</v>
      </c>
      <c r="G43" s="319">
        <f>SUM(G32:G42)</f>
        <v>334.7</v>
      </c>
      <c r="H43" s="319">
        <f>SUM(H32:H42)</f>
        <v>238.5</v>
      </c>
      <c r="I43" s="319">
        <f>SUM(I32:I42)</f>
        <v>253.5</v>
      </c>
      <c r="J43" s="154"/>
      <c r="K43" s="75"/>
      <c r="L43" s="75"/>
      <c r="M43" s="75"/>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row>
    <row r="44" spans="1:140" s="41" customFormat="1" ht="16.5" customHeight="1">
      <c r="A44" s="118" t="s">
        <v>303</v>
      </c>
      <c r="B44" s="770" t="s">
        <v>291</v>
      </c>
      <c r="C44" s="770"/>
      <c r="D44" s="770"/>
      <c r="E44" s="770"/>
      <c r="F44" s="233">
        <f>+F43+F30</f>
        <v>1222.1999999999998</v>
      </c>
      <c r="G44" s="233">
        <f>+G43+G30</f>
        <v>1460.6000000000001</v>
      </c>
      <c r="H44" s="233">
        <f>+H43+H30</f>
        <v>1380.5</v>
      </c>
      <c r="I44" s="233">
        <f>+I43+I30</f>
        <v>1488.5</v>
      </c>
      <c r="J44" s="75"/>
      <c r="K44" s="75"/>
      <c r="L44" s="75"/>
      <c r="M44" s="75"/>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row>
    <row r="45" spans="1:140" s="41" customFormat="1" ht="16.5" customHeight="1">
      <c r="A45" s="118" t="s">
        <v>304</v>
      </c>
      <c r="B45" s="854" t="s">
        <v>274</v>
      </c>
      <c r="C45" s="854"/>
      <c r="D45" s="854"/>
      <c r="E45" s="854"/>
      <c r="F45" s="854"/>
      <c r="G45" s="854"/>
      <c r="H45" s="854"/>
      <c r="I45" s="854"/>
      <c r="J45" s="854"/>
      <c r="K45" s="854"/>
      <c r="L45" s="854"/>
      <c r="M45" s="854"/>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row>
    <row r="46" spans="1:140" s="41" customFormat="1" ht="15.75" customHeight="1">
      <c r="A46" s="118" t="s">
        <v>304</v>
      </c>
      <c r="B46" s="44" t="s">
        <v>301</v>
      </c>
      <c r="C46" s="854" t="s">
        <v>275</v>
      </c>
      <c r="D46" s="854"/>
      <c r="E46" s="854"/>
      <c r="F46" s="854"/>
      <c r="G46" s="854"/>
      <c r="H46" s="854"/>
      <c r="I46" s="854"/>
      <c r="J46" s="854"/>
      <c r="K46" s="854"/>
      <c r="L46" s="854"/>
      <c r="M46" s="854"/>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row>
    <row r="47" spans="1:140" s="41" customFormat="1" ht="29.25" customHeight="1">
      <c r="A47" s="127" t="s">
        <v>304</v>
      </c>
      <c r="B47" s="81" t="s">
        <v>301</v>
      </c>
      <c r="C47" s="11" t="s">
        <v>301</v>
      </c>
      <c r="D47" s="85" t="s">
        <v>146</v>
      </c>
      <c r="E47" s="10" t="s">
        <v>2</v>
      </c>
      <c r="F47" s="229">
        <v>5</v>
      </c>
      <c r="G47" s="229">
        <v>8</v>
      </c>
      <c r="H47" s="229">
        <v>8</v>
      </c>
      <c r="I47" s="229">
        <v>8</v>
      </c>
      <c r="J47" s="75" t="s">
        <v>272</v>
      </c>
      <c r="K47" s="75">
        <v>8</v>
      </c>
      <c r="L47" s="75">
        <v>8</v>
      </c>
      <c r="M47" s="75">
        <v>8</v>
      </c>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row>
    <row r="48" spans="1:140" s="41" customFormat="1" ht="23.25" customHeight="1">
      <c r="A48" s="860" t="s">
        <v>304</v>
      </c>
      <c r="B48" s="719" t="s">
        <v>301</v>
      </c>
      <c r="C48" s="801" t="s">
        <v>302</v>
      </c>
      <c r="D48" s="719" t="s">
        <v>51</v>
      </c>
      <c r="E48" s="554" t="s">
        <v>2</v>
      </c>
      <c r="F48" s="229">
        <v>27.6</v>
      </c>
      <c r="G48" s="229">
        <v>30</v>
      </c>
      <c r="H48" s="229">
        <v>30</v>
      </c>
      <c r="I48" s="229">
        <v>30</v>
      </c>
      <c r="J48" s="706" t="s">
        <v>391</v>
      </c>
      <c r="K48" s="836" t="s">
        <v>948</v>
      </c>
      <c r="L48" s="836" t="s">
        <v>948</v>
      </c>
      <c r="M48" s="836" t="s">
        <v>948</v>
      </c>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row>
    <row r="49" spans="1:140" s="41" customFormat="1" ht="24" customHeight="1">
      <c r="A49" s="861"/>
      <c r="B49" s="720"/>
      <c r="C49" s="822"/>
      <c r="D49" s="720"/>
      <c r="E49" s="554" t="s">
        <v>5</v>
      </c>
      <c r="F49" s="229">
        <v>14.5</v>
      </c>
      <c r="G49" s="229">
        <v>14.5</v>
      </c>
      <c r="H49" s="229">
        <v>14.5</v>
      </c>
      <c r="I49" s="229">
        <v>14.5</v>
      </c>
      <c r="J49" s="826"/>
      <c r="K49" s="837"/>
      <c r="L49" s="837"/>
      <c r="M49" s="837"/>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row>
    <row r="50" spans="1:140" s="41" customFormat="1" ht="18.75" customHeight="1">
      <c r="A50" s="862"/>
      <c r="B50" s="721"/>
      <c r="C50" s="802"/>
      <c r="D50" s="721"/>
      <c r="E50" s="554" t="s">
        <v>15</v>
      </c>
      <c r="F50" s="229">
        <v>14</v>
      </c>
      <c r="G50" s="229">
        <v>14</v>
      </c>
      <c r="H50" s="229">
        <v>14</v>
      </c>
      <c r="I50" s="229">
        <v>14</v>
      </c>
      <c r="J50" s="707"/>
      <c r="K50" s="838"/>
      <c r="L50" s="838"/>
      <c r="M50" s="838"/>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row>
    <row r="51" spans="1:140" s="41" customFormat="1" ht="30.75" customHeight="1">
      <c r="A51" s="127" t="s">
        <v>304</v>
      </c>
      <c r="B51" s="81" t="s">
        <v>301</v>
      </c>
      <c r="C51" s="11" t="s">
        <v>303</v>
      </c>
      <c r="D51" s="61" t="s">
        <v>484</v>
      </c>
      <c r="E51" s="554" t="s">
        <v>2</v>
      </c>
      <c r="F51" s="548">
        <v>6</v>
      </c>
      <c r="G51" s="548">
        <v>8</v>
      </c>
      <c r="H51" s="548">
        <v>10</v>
      </c>
      <c r="I51" s="548">
        <v>10</v>
      </c>
      <c r="J51" s="75" t="s">
        <v>52</v>
      </c>
      <c r="K51" s="75">
        <v>8</v>
      </c>
      <c r="L51" s="75">
        <v>10</v>
      </c>
      <c r="M51" s="75">
        <v>10</v>
      </c>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row>
    <row r="52" spans="1:140" s="41" customFormat="1" ht="14.25" customHeight="1">
      <c r="A52" s="118" t="s">
        <v>304</v>
      </c>
      <c r="B52" s="44" t="s">
        <v>301</v>
      </c>
      <c r="C52" s="708" t="s">
        <v>290</v>
      </c>
      <c r="D52" s="708"/>
      <c r="E52" s="708"/>
      <c r="F52" s="232">
        <f>SUM(F47:F51)</f>
        <v>67.1</v>
      </c>
      <c r="G52" s="232">
        <f>SUM(G47:G51)</f>
        <v>74.5</v>
      </c>
      <c r="H52" s="232">
        <f>SUM(H47:H51)</f>
        <v>76.5</v>
      </c>
      <c r="I52" s="232">
        <f>SUM(I47:I51)</f>
        <v>76.5</v>
      </c>
      <c r="J52" s="75"/>
      <c r="K52" s="75"/>
      <c r="L52" s="75"/>
      <c r="M52" s="75"/>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row>
    <row r="53" spans="1:140" s="41" customFormat="1" ht="15.75" customHeight="1">
      <c r="A53" s="118" t="s">
        <v>304</v>
      </c>
      <c r="B53" s="770" t="s">
        <v>291</v>
      </c>
      <c r="C53" s="770"/>
      <c r="D53" s="770"/>
      <c r="E53" s="770"/>
      <c r="F53" s="233">
        <f>+F52</f>
        <v>67.1</v>
      </c>
      <c r="G53" s="233">
        <f>+G52</f>
        <v>74.5</v>
      </c>
      <c r="H53" s="233">
        <f>+H52</f>
        <v>76.5</v>
      </c>
      <c r="I53" s="233">
        <f>+I52</f>
        <v>76.5</v>
      </c>
      <c r="J53" s="75"/>
      <c r="K53" s="75"/>
      <c r="L53" s="75"/>
      <c r="M53" s="75"/>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row>
    <row r="54" spans="1:140" s="41" customFormat="1" ht="20.25" customHeight="1">
      <c r="A54" s="120" t="s">
        <v>305</v>
      </c>
      <c r="B54" s="709" t="s">
        <v>485</v>
      </c>
      <c r="C54" s="839"/>
      <c r="D54" s="839"/>
      <c r="E54" s="839"/>
      <c r="F54" s="839"/>
      <c r="G54" s="839"/>
      <c r="H54" s="839"/>
      <c r="I54" s="839"/>
      <c r="J54" s="839"/>
      <c r="K54" s="839"/>
      <c r="L54" s="839"/>
      <c r="M54" s="839"/>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row>
    <row r="55" spans="1:140" s="41" customFormat="1" ht="21" customHeight="1">
      <c r="A55" s="159" t="s">
        <v>305</v>
      </c>
      <c r="B55" s="104" t="s">
        <v>301</v>
      </c>
      <c r="C55" s="840" t="s">
        <v>477</v>
      </c>
      <c r="D55" s="840"/>
      <c r="E55" s="841"/>
      <c r="F55" s="841"/>
      <c r="G55" s="841"/>
      <c r="H55" s="841"/>
      <c r="I55" s="841"/>
      <c r="J55" s="841"/>
      <c r="K55" s="841"/>
      <c r="L55" s="841"/>
      <c r="M55" s="841"/>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row>
    <row r="56" spans="1:140" s="41" customFormat="1" ht="21" customHeight="1">
      <c r="A56" s="750" t="s">
        <v>305</v>
      </c>
      <c r="B56" s="750" t="s">
        <v>301</v>
      </c>
      <c r="C56" s="771" t="s">
        <v>301</v>
      </c>
      <c r="D56" s="791" t="s">
        <v>478</v>
      </c>
      <c r="E56" s="576" t="s">
        <v>2</v>
      </c>
      <c r="F56" s="239">
        <v>11</v>
      </c>
      <c r="G56" s="239">
        <v>16</v>
      </c>
      <c r="H56" s="239">
        <v>18</v>
      </c>
      <c r="I56" s="239">
        <v>20</v>
      </c>
      <c r="J56" s="825" t="s">
        <v>52</v>
      </c>
      <c r="K56" s="825">
        <v>17</v>
      </c>
      <c r="L56" s="825">
        <v>19</v>
      </c>
      <c r="M56" s="825">
        <v>20</v>
      </c>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row>
    <row r="57" spans="1:140" s="41" customFormat="1" ht="21" customHeight="1">
      <c r="A57" s="750"/>
      <c r="B57" s="750"/>
      <c r="C57" s="771"/>
      <c r="D57" s="791"/>
      <c r="E57" s="554" t="s">
        <v>5</v>
      </c>
      <c r="F57" s="239">
        <v>50</v>
      </c>
      <c r="G57" s="239">
        <v>50</v>
      </c>
      <c r="H57" s="239">
        <v>50</v>
      </c>
      <c r="I57" s="239">
        <v>50</v>
      </c>
      <c r="J57" s="825"/>
      <c r="K57" s="825"/>
      <c r="L57" s="825"/>
      <c r="M57" s="825"/>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row>
    <row r="58" spans="1:140" s="41" customFormat="1" ht="21" customHeight="1">
      <c r="A58" s="750"/>
      <c r="B58" s="750"/>
      <c r="C58" s="771"/>
      <c r="D58" s="791"/>
      <c r="E58" s="554" t="s">
        <v>15</v>
      </c>
      <c r="F58" s="239">
        <v>5</v>
      </c>
      <c r="G58" s="239">
        <v>6</v>
      </c>
      <c r="H58" s="239">
        <v>6</v>
      </c>
      <c r="I58" s="239">
        <v>7</v>
      </c>
      <c r="J58" s="825"/>
      <c r="K58" s="825"/>
      <c r="L58" s="825"/>
      <c r="M58" s="825"/>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row>
    <row r="59" spans="1:140" s="41" customFormat="1" ht="52.5" customHeight="1">
      <c r="A59" s="61" t="s">
        <v>305</v>
      </c>
      <c r="B59" s="61" t="s">
        <v>301</v>
      </c>
      <c r="C59" s="79" t="s">
        <v>302</v>
      </c>
      <c r="D59" s="83" t="s">
        <v>366</v>
      </c>
      <c r="E59" s="554" t="s">
        <v>2</v>
      </c>
      <c r="F59" s="239">
        <v>14.8</v>
      </c>
      <c r="G59" s="239">
        <v>15</v>
      </c>
      <c r="H59" s="239">
        <v>15</v>
      </c>
      <c r="I59" s="239">
        <v>15</v>
      </c>
      <c r="J59" s="75" t="s">
        <v>444</v>
      </c>
      <c r="K59" s="75">
        <v>25</v>
      </c>
      <c r="L59" s="75">
        <v>25</v>
      </c>
      <c r="M59" s="75">
        <v>25</v>
      </c>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row>
    <row r="60" spans="1:140" s="41" customFormat="1" ht="21.75" customHeight="1">
      <c r="A60" s="869" t="s">
        <v>305</v>
      </c>
      <c r="B60" s="718" t="s">
        <v>301</v>
      </c>
      <c r="C60" s="718" t="s">
        <v>303</v>
      </c>
      <c r="D60" s="695" t="s">
        <v>551</v>
      </c>
      <c r="E60" s="554" t="s">
        <v>2</v>
      </c>
      <c r="F60" s="572">
        <v>0</v>
      </c>
      <c r="G60" s="572">
        <v>149.5</v>
      </c>
      <c r="H60" s="572">
        <v>169.3</v>
      </c>
      <c r="I60" s="572">
        <v>82.8</v>
      </c>
      <c r="J60" s="855" t="s">
        <v>37</v>
      </c>
      <c r="K60" s="706">
        <v>10</v>
      </c>
      <c r="L60" s="706">
        <v>18</v>
      </c>
      <c r="M60" s="706">
        <v>14</v>
      </c>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row>
    <row r="61" spans="1:140" s="41" customFormat="1" ht="21" customHeight="1">
      <c r="A61" s="869"/>
      <c r="B61" s="718"/>
      <c r="C61" s="718"/>
      <c r="D61" s="695"/>
      <c r="E61" s="576" t="s">
        <v>4</v>
      </c>
      <c r="F61" s="562">
        <v>70</v>
      </c>
      <c r="G61" s="562">
        <v>667</v>
      </c>
      <c r="H61" s="562">
        <v>749</v>
      </c>
      <c r="I61" s="572">
        <v>396</v>
      </c>
      <c r="J61" s="856"/>
      <c r="K61" s="826"/>
      <c r="L61" s="826"/>
      <c r="M61" s="826"/>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row>
    <row r="62" spans="1:140" s="41" customFormat="1" ht="24" customHeight="1">
      <c r="A62" s="750" t="s">
        <v>305</v>
      </c>
      <c r="B62" s="750" t="s">
        <v>301</v>
      </c>
      <c r="C62" s="750" t="s">
        <v>304</v>
      </c>
      <c r="D62" s="674" t="s">
        <v>910</v>
      </c>
      <c r="E62" s="554" t="s">
        <v>2</v>
      </c>
      <c r="F62" s="572">
        <v>0</v>
      </c>
      <c r="G62" s="572">
        <v>37.5</v>
      </c>
      <c r="H62" s="572">
        <v>21.5</v>
      </c>
      <c r="I62" s="572">
        <v>18</v>
      </c>
      <c r="J62" s="635" t="s">
        <v>37</v>
      </c>
      <c r="K62" s="635">
        <v>11</v>
      </c>
      <c r="L62" s="635">
        <v>8</v>
      </c>
      <c r="M62" s="635">
        <v>6</v>
      </c>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row>
    <row r="63" spans="1:140" s="41" customFormat="1" ht="23.25" customHeight="1">
      <c r="A63" s="750"/>
      <c r="B63" s="750"/>
      <c r="C63" s="750"/>
      <c r="D63" s="674"/>
      <c r="E63" s="81" t="s">
        <v>4</v>
      </c>
      <c r="F63" s="572">
        <v>0</v>
      </c>
      <c r="G63" s="572">
        <v>426</v>
      </c>
      <c r="H63" s="572">
        <v>244</v>
      </c>
      <c r="I63" s="572">
        <v>204</v>
      </c>
      <c r="J63" s="635"/>
      <c r="K63" s="635"/>
      <c r="L63" s="635"/>
      <c r="M63" s="635"/>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row>
    <row r="64" spans="1:140" s="41" customFormat="1" ht="23.25" customHeight="1">
      <c r="A64" s="82" t="s">
        <v>305</v>
      </c>
      <c r="B64" s="82" t="s">
        <v>301</v>
      </c>
      <c r="C64" s="82" t="s">
        <v>305</v>
      </c>
      <c r="D64" s="551" t="s">
        <v>911</v>
      </c>
      <c r="E64" s="556" t="s">
        <v>5</v>
      </c>
      <c r="F64" s="572">
        <v>44</v>
      </c>
      <c r="G64" s="572">
        <v>44</v>
      </c>
      <c r="H64" s="572">
        <v>44</v>
      </c>
      <c r="I64" s="572">
        <v>44</v>
      </c>
      <c r="J64" s="554" t="s">
        <v>912</v>
      </c>
      <c r="K64" s="75">
        <v>100</v>
      </c>
      <c r="L64" s="75">
        <v>100</v>
      </c>
      <c r="M64" s="75">
        <v>100</v>
      </c>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row>
    <row r="65" spans="1:140" s="41" customFormat="1" ht="17.25" customHeight="1">
      <c r="A65" s="122" t="s">
        <v>305</v>
      </c>
      <c r="B65" s="254" t="s">
        <v>301</v>
      </c>
      <c r="C65" s="831" t="s">
        <v>290</v>
      </c>
      <c r="D65" s="831"/>
      <c r="E65" s="831"/>
      <c r="F65" s="319">
        <f>SUM(F56:F64)</f>
        <v>194.8</v>
      </c>
      <c r="G65" s="319">
        <f>SUM(G56:G64)</f>
        <v>1411</v>
      </c>
      <c r="H65" s="319">
        <f>SUM(H56:H64)</f>
        <v>1316.8</v>
      </c>
      <c r="I65" s="319">
        <f>SUM(I56:I64)</f>
        <v>836.8</v>
      </c>
      <c r="J65" s="154"/>
      <c r="K65" s="154"/>
      <c r="L65" s="154"/>
      <c r="M65" s="154"/>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row>
    <row r="66" spans="1:140" s="41" customFormat="1" ht="18.75" customHeight="1">
      <c r="A66" s="118" t="s">
        <v>305</v>
      </c>
      <c r="B66" s="770" t="s">
        <v>291</v>
      </c>
      <c r="C66" s="770"/>
      <c r="D66" s="770"/>
      <c r="E66" s="770"/>
      <c r="F66" s="233">
        <f>+F65</f>
        <v>194.8</v>
      </c>
      <c r="G66" s="233">
        <f>+G65</f>
        <v>1411</v>
      </c>
      <c r="H66" s="233">
        <f>+H65</f>
        <v>1316.8</v>
      </c>
      <c r="I66" s="233">
        <f>+I65</f>
        <v>836.8</v>
      </c>
      <c r="J66" s="75"/>
      <c r="K66" s="75"/>
      <c r="L66" s="75"/>
      <c r="M66" s="75"/>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row>
    <row r="67" spans="1:140" s="41" customFormat="1" ht="15" customHeight="1">
      <c r="A67" s="118" t="s">
        <v>306</v>
      </c>
      <c r="B67" s="709" t="s">
        <v>387</v>
      </c>
      <c r="C67" s="870"/>
      <c r="D67" s="870"/>
      <c r="E67" s="870"/>
      <c r="F67" s="870"/>
      <c r="G67" s="870"/>
      <c r="H67" s="870"/>
      <c r="I67" s="870"/>
      <c r="J67" s="870"/>
      <c r="K67" s="870"/>
      <c r="L67" s="870"/>
      <c r="M67" s="87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row>
    <row r="68" spans="1:140" s="41" customFormat="1" ht="18" customHeight="1">
      <c r="A68" s="123" t="s">
        <v>306</v>
      </c>
      <c r="B68" s="128" t="s">
        <v>301</v>
      </c>
      <c r="C68" s="709" t="s">
        <v>388</v>
      </c>
      <c r="D68" s="870"/>
      <c r="E68" s="870"/>
      <c r="F68" s="870"/>
      <c r="G68" s="870"/>
      <c r="H68" s="870"/>
      <c r="I68" s="870"/>
      <c r="J68" s="870"/>
      <c r="K68" s="870"/>
      <c r="L68" s="870"/>
      <c r="M68" s="87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row>
    <row r="69" spans="1:140" s="41" customFormat="1" ht="32.25" customHeight="1">
      <c r="A69" s="50" t="s">
        <v>306</v>
      </c>
      <c r="B69" s="50" t="s">
        <v>301</v>
      </c>
      <c r="C69" s="50" t="s">
        <v>301</v>
      </c>
      <c r="D69" s="569" t="s">
        <v>29</v>
      </c>
      <c r="E69" s="80" t="s">
        <v>2</v>
      </c>
      <c r="F69" s="239">
        <v>0</v>
      </c>
      <c r="G69" s="239">
        <v>20</v>
      </c>
      <c r="H69" s="239">
        <v>0</v>
      </c>
      <c r="I69" s="239">
        <v>0</v>
      </c>
      <c r="J69" s="271" t="s">
        <v>401</v>
      </c>
      <c r="K69" s="270">
        <v>100</v>
      </c>
      <c r="L69" s="270"/>
      <c r="M69" s="27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row>
    <row r="70" spans="1:140" s="41" customFormat="1" ht="42.75" customHeight="1">
      <c r="A70" s="801" t="s">
        <v>306</v>
      </c>
      <c r="B70" s="801" t="s">
        <v>301</v>
      </c>
      <c r="C70" s="801" t="s">
        <v>302</v>
      </c>
      <c r="D70" s="738" t="s">
        <v>27</v>
      </c>
      <c r="E70" s="80" t="s">
        <v>19</v>
      </c>
      <c r="F70" s="572">
        <v>0</v>
      </c>
      <c r="G70" s="572">
        <v>0</v>
      </c>
      <c r="H70" s="572">
        <v>2261</v>
      </c>
      <c r="I70" s="572">
        <v>2261</v>
      </c>
      <c r="J70" s="738" t="s">
        <v>445</v>
      </c>
      <c r="K70" s="827">
        <v>100</v>
      </c>
      <c r="L70" s="827">
        <v>100</v>
      </c>
      <c r="M70" s="827">
        <v>100</v>
      </c>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row>
    <row r="71" spans="1:140" s="41" customFormat="1" ht="39" customHeight="1">
      <c r="A71" s="822"/>
      <c r="B71" s="822"/>
      <c r="C71" s="822"/>
      <c r="D71" s="868"/>
      <c r="E71" s="573" t="s">
        <v>2</v>
      </c>
      <c r="F71" s="572">
        <v>18</v>
      </c>
      <c r="G71" s="223">
        <v>27</v>
      </c>
      <c r="H71" s="223">
        <v>0</v>
      </c>
      <c r="I71" s="223">
        <v>0</v>
      </c>
      <c r="J71" s="868"/>
      <c r="K71" s="828"/>
      <c r="L71" s="828"/>
      <c r="M71" s="828"/>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row>
    <row r="72" spans="1:140" s="41" customFormat="1" ht="33.75" customHeight="1">
      <c r="A72" s="801" t="s">
        <v>306</v>
      </c>
      <c r="B72" s="801" t="s">
        <v>301</v>
      </c>
      <c r="C72" s="801" t="s">
        <v>303</v>
      </c>
      <c r="D72" s="738" t="s">
        <v>684</v>
      </c>
      <c r="E72" s="90" t="s">
        <v>19</v>
      </c>
      <c r="F72" s="239">
        <v>967</v>
      </c>
      <c r="G72" s="223">
        <v>0</v>
      </c>
      <c r="H72" s="223">
        <v>0</v>
      </c>
      <c r="I72" s="223">
        <v>0</v>
      </c>
      <c r="J72" s="738" t="s">
        <v>445</v>
      </c>
      <c r="K72" s="827">
        <v>100</v>
      </c>
      <c r="L72" s="827"/>
      <c r="M72" s="827"/>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row>
    <row r="73" spans="1:140" s="41" customFormat="1" ht="30.75" customHeight="1">
      <c r="A73" s="822"/>
      <c r="B73" s="822"/>
      <c r="C73" s="822"/>
      <c r="D73" s="868"/>
      <c r="E73" s="90" t="s">
        <v>2</v>
      </c>
      <c r="F73" s="572">
        <v>235.2</v>
      </c>
      <c r="G73" s="572">
        <v>345</v>
      </c>
      <c r="H73" s="572">
        <v>0</v>
      </c>
      <c r="I73" s="572">
        <v>0</v>
      </c>
      <c r="J73" s="868"/>
      <c r="K73" s="828"/>
      <c r="L73" s="828"/>
      <c r="M73" s="828"/>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row>
    <row r="74" spans="1:140" s="41" customFormat="1" ht="21.75" customHeight="1">
      <c r="A74" s="822"/>
      <c r="B74" s="822"/>
      <c r="C74" s="822"/>
      <c r="D74" s="868"/>
      <c r="E74" s="90" t="s">
        <v>4</v>
      </c>
      <c r="F74" s="572">
        <v>140.8</v>
      </c>
      <c r="G74" s="572">
        <v>86.1</v>
      </c>
      <c r="H74" s="572">
        <v>0</v>
      </c>
      <c r="I74" s="572">
        <v>0</v>
      </c>
      <c r="J74" s="868"/>
      <c r="K74" s="828"/>
      <c r="L74" s="828"/>
      <c r="M74" s="828"/>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row>
    <row r="75" spans="1:140" s="41" customFormat="1" ht="23.25" customHeight="1">
      <c r="A75" s="794" t="s">
        <v>306</v>
      </c>
      <c r="B75" s="794" t="s">
        <v>301</v>
      </c>
      <c r="C75" s="794" t="s">
        <v>304</v>
      </c>
      <c r="D75" s="738" t="s">
        <v>90</v>
      </c>
      <c r="E75" s="573" t="s">
        <v>2</v>
      </c>
      <c r="F75" s="239">
        <v>0</v>
      </c>
      <c r="G75" s="239">
        <v>0</v>
      </c>
      <c r="H75" s="239">
        <v>0</v>
      </c>
      <c r="I75" s="239">
        <v>53.8</v>
      </c>
      <c r="J75" s="688" t="s">
        <v>441</v>
      </c>
      <c r="K75" s="864"/>
      <c r="L75" s="864"/>
      <c r="M75" s="864">
        <v>100</v>
      </c>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row>
    <row r="76" spans="1:140" s="41" customFormat="1" ht="23.25" customHeight="1">
      <c r="A76" s="795"/>
      <c r="B76" s="795"/>
      <c r="C76" s="795"/>
      <c r="D76" s="739"/>
      <c r="E76" s="573" t="s">
        <v>4</v>
      </c>
      <c r="F76" s="239">
        <v>0</v>
      </c>
      <c r="G76" s="239">
        <v>0</v>
      </c>
      <c r="H76" s="239">
        <v>0</v>
      </c>
      <c r="I76" s="239">
        <v>724.1</v>
      </c>
      <c r="J76" s="872"/>
      <c r="K76" s="865"/>
      <c r="L76" s="865"/>
      <c r="M76" s="865"/>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row>
    <row r="77" spans="1:140" s="41" customFormat="1" ht="57.75" customHeight="1">
      <c r="A77" s="11" t="s">
        <v>306</v>
      </c>
      <c r="B77" s="11" t="s">
        <v>301</v>
      </c>
      <c r="C77" s="11" t="s">
        <v>305</v>
      </c>
      <c r="D77" s="551" t="s">
        <v>317</v>
      </c>
      <c r="E77" s="83" t="s">
        <v>2</v>
      </c>
      <c r="F77" s="239">
        <v>0</v>
      </c>
      <c r="G77" s="239">
        <v>100</v>
      </c>
      <c r="H77" s="239">
        <v>100</v>
      </c>
      <c r="I77" s="239">
        <v>0</v>
      </c>
      <c r="J77" s="10" t="s">
        <v>441</v>
      </c>
      <c r="K77" s="10">
        <v>50</v>
      </c>
      <c r="L77" s="10">
        <v>50</v>
      </c>
      <c r="M77" s="1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row>
    <row r="78" spans="1:140" s="41" customFormat="1" ht="21" customHeight="1">
      <c r="A78" s="801" t="s">
        <v>306</v>
      </c>
      <c r="B78" s="801" t="s">
        <v>301</v>
      </c>
      <c r="C78" s="801" t="s">
        <v>306</v>
      </c>
      <c r="D78" s="674" t="s">
        <v>552</v>
      </c>
      <c r="E78" s="83" t="s">
        <v>2</v>
      </c>
      <c r="F78" s="239">
        <v>0</v>
      </c>
      <c r="G78" s="239">
        <v>15</v>
      </c>
      <c r="H78" s="239">
        <v>35</v>
      </c>
      <c r="I78" s="239">
        <v>0</v>
      </c>
      <c r="J78" s="668" t="s">
        <v>443</v>
      </c>
      <c r="K78" s="635"/>
      <c r="L78" s="635">
        <v>1</v>
      </c>
      <c r="M78" s="635"/>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row>
    <row r="79" spans="1:140" s="41" customFormat="1" ht="21" customHeight="1">
      <c r="A79" s="802"/>
      <c r="B79" s="802"/>
      <c r="C79" s="802"/>
      <c r="D79" s="674"/>
      <c r="E79" s="83" t="s">
        <v>4</v>
      </c>
      <c r="F79" s="239">
        <v>0</v>
      </c>
      <c r="G79" s="239">
        <v>60</v>
      </c>
      <c r="H79" s="239">
        <v>140</v>
      </c>
      <c r="I79" s="239">
        <v>0</v>
      </c>
      <c r="J79" s="695"/>
      <c r="K79" s="635"/>
      <c r="L79" s="635"/>
      <c r="M79" s="635"/>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row>
    <row r="80" spans="1:140" s="41" customFormat="1" ht="24" customHeight="1">
      <c r="A80" s="801" t="s">
        <v>306</v>
      </c>
      <c r="B80" s="801" t="s">
        <v>301</v>
      </c>
      <c r="C80" s="801" t="s">
        <v>307</v>
      </c>
      <c r="D80" s="674" t="s">
        <v>553</v>
      </c>
      <c r="E80" s="83" t="s">
        <v>2</v>
      </c>
      <c r="F80" s="239">
        <v>0</v>
      </c>
      <c r="G80" s="239">
        <v>15</v>
      </c>
      <c r="H80" s="239">
        <v>35</v>
      </c>
      <c r="I80" s="239">
        <v>0</v>
      </c>
      <c r="J80" s="668" t="s">
        <v>443</v>
      </c>
      <c r="K80" s="635"/>
      <c r="L80" s="648">
        <v>1</v>
      </c>
      <c r="M80" s="648"/>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row>
    <row r="81" spans="1:140" s="41" customFormat="1" ht="23.25" customHeight="1">
      <c r="A81" s="802"/>
      <c r="B81" s="802"/>
      <c r="C81" s="802"/>
      <c r="D81" s="668"/>
      <c r="E81" s="271" t="s">
        <v>4</v>
      </c>
      <c r="F81" s="292">
        <v>0</v>
      </c>
      <c r="G81" s="292">
        <v>60</v>
      </c>
      <c r="H81" s="292">
        <v>140</v>
      </c>
      <c r="I81" s="239">
        <v>0</v>
      </c>
      <c r="J81" s="695"/>
      <c r="K81" s="855"/>
      <c r="L81" s="659"/>
      <c r="M81" s="659"/>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row>
    <row r="82" spans="1:140" s="41" customFormat="1" ht="23.25" customHeight="1">
      <c r="A82" s="805" t="s">
        <v>306</v>
      </c>
      <c r="B82" s="805" t="s">
        <v>301</v>
      </c>
      <c r="C82" s="805" t="s">
        <v>308</v>
      </c>
      <c r="D82" s="674" t="s">
        <v>913</v>
      </c>
      <c r="E82" s="83" t="s">
        <v>2</v>
      </c>
      <c r="F82" s="572">
        <v>13.1</v>
      </c>
      <c r="G82" s="572">
        <v>14.8</v>
      </c>
      <c r="H82" s="572">
        <v>0</v>
      </c>
      <c r="I82" s="572">
        <v>7</v>
      </c>
      <c r="J82" s="674" t="s">
        <v>442</v>
      </c>
      <c r="K82" s="635"/>
      <c r="L82" s="635">
        <v>3</v>
      </c>
      <c r="M82" s="635">
        <v>4</v>
      </c>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row>
    <row r="83" spans="1:140" s="41" customFormat="1" ht="23.25" customHeight="1">
      <c r="A83" s="805"/>
      <c r="B83" s="805"/>
      <c r="C83" s="805"/>
      <c r="D83" s="674"/>
      <c r="E83" s="83" t="s">
        <v>5</v>
      </c>
      <c r="F83" s="572">
        <v>7</v>
      </c>
      <c r="G83" s="572">
        <v>0</v>
      </c>
      <c r="H83" s="572">
        <v>0</v>
      </c>
      <c r="I83" s="572">
        <v>7</v>
      </c>
      <c r="J83" s="674"/>
      <c r="K83" s="635"/>
      <c r="L83" s="635"/>
      <c r="M83" s="635"/>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row>
    <row r="84" spans="1:140" s="41" customFormat="1" ht="22.5" customHeight="1">
      <c r="A84" s="805"/>
      <c r="B84" s="805"/>
      <c r="C84" s="805"/>
      <c r="D84" s="674"/>
      <c r="E84" s="551" t="s">
        <v>4</v>
      </c>
      <c r="F84" s="572">
        <v>39.6</v>
      </c>
      <c r="G84" s="572">
        <v>0</v>
      </c>
      <c r="H84" s="239">
        <v>0</v>
      </c>
      <c r="I84" s="239">
        <v>56</v>
      </c>
      <c r="J84" s="674"/>
      <c r="K84" s="635"/>
      <c r="L84" s="635"/>
      <c r="M84" s="635"/>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row>
    <row r="85" spans="1:140" s="41" customFormat="1" ht="36.75" customHeight="1">
      <c r="A85" s="50" t="s">
        <v>306</v>
      </c>
      <c r="B85" s="50" t="s">
        <v>301</v>
      </c>
      <c r="C85" s="50" t="s">
        <v>309</v>
      </c>
      <c r="D85" s="540" t="s">
        <v>786</v>
      </c>
      <c r="E85" s="540" t="s">
        <v>2</v>
      </c>
      <c r="F85" s="572">
        <v>3.2</v>
      </c>
      <c r="G85" s="572">
        <v>45</v>
      </c>
      <c r="H85" s="572">
        <v>20</v>
      </c>
      <c r="I85" s="572">
        <v>20</v>
      </c>
      <c r="J85" s="83" t="s">
        <v>498</v>
      </c>
      <c r="K85" s="157">
        <v>4</v>
      </c>
      <c r="L85" s="157">
        <v>2</v>
      </c>
      <c r="M85" s="157">
        <v>2</v>
      </c>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row>
    <row r="86" spans="1:140" s="41" customFormat="1" ht="36.75" customHeight="1">
      <c r="A86" s="805" t="s">
        <v>306</v>
      </c>
      <c r="B86" s="805" t="s">
        <v>301</v>
      </c>
      <c r="C86" s="805" t="s">
        <v>310</v>
      </c>
      <c r="D86" s="674" t="s">
        <v>621</v>
      </c>
      <c r="E86" s="83" t="s">
        <v>2</v>
      </c>
      <c r="F86" s="572">
        <v>0</v>
      </c>
      <c r="G86" s="572">
        <v>20</v>
      </c>
      <c r="H86" s="572">
        <v>13</v>
      </c>
      <c r="I86" s="572">
        <v>0</v>
      </c>
      <c r="J86" s="688" t="s">
        <v>443</v>
      </c>
      <c r="K86" s="656"/>
      <c r="L86" s="820">
        <v>1</v>
      </c>
      <c r="M86" s="8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row>
    <row r="87" spans="1:140" s="41" customFormat="1" ht="26.25" customHeight="1">
      <c r="A87" s="805"/>
      <c r="B87" s="805"/>
      <c r="C87" s="805"/>
      <c r="D87" s="674"/>
      <c r="E87" s="551" t="s">
        <v>4</v>
      </c>
      <c r="F87" s="572">
        <v>0</v>
      </c>
      <c r="G87" s="572">
        <v>20</v>
      </c>
      <c r="H87" s="572">
        <v>44</v>
      </c>
      <c r="I87" s="563">
        <v>0</v>
      </c>
      <c r="J87" s="872"/>
      <c r="K87" s="810"/>
      <c r="L87" s="821"/>
      <c r="M87" s="821"/>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row>
    <row r="88" spans="1:140" s="41" customFormat="1" ht="33" customHeight="1">
      <c r="A88" s="11" t="s">
        <v>306</v>
      </c>
      <c r="B88" s="11" t="s">
        <v>301</v>
      </c>
      <c r="C88" s="11" t="s">
        <v>311</v>
      </c>
      <c r="D88" s="551" t="s">
        <v>763</v>
      </c>
      <c r="E88" s="551" t="s">
        <v>2</v>
      </c>
      <c r="F88" s="572">
        <v>0</v>
      </c>
      <c r="G88" s="572">
        <v>12</v>
      </c>
      <c r="H88" s="572">
        <v>0</v>
      </c>
      <c r="I88" s="563">
        <v>0</v>
      </c>
      <c r="J88" s="271" t="s">
        <v>401</v>
      </c>
      <c r="K88" s="270">
        <v>100</v>
      </c>
      <c r="L88" s="506"/>
      <c r="M88" s="506"/>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row>
    <row r="89" spans="1:140" s="41" customFormat="1" ht="34.5" customHeight="1">
      <c r="A89" s="11" t="s">
        <v>306</v>
      </c>
      <c r="B89" s="11" t="s">
        <v>301</v>
      </c>
      <c r="C89" s="11" t="s">
        <v>312</v>
      </c>
      <c r="D89" s="551" t="s">
        <v>785</v>
      </c>
      <c r="E89" s="551" t="s">
        <v>2</v>
      </c>
      <c r="F89" s="572">
        <v>0</v>
      </c>
      <c r="G89" s="572">
        <v>15</v>
      </c>
      <c r="H89" s="572">
        <v>0</v>
      </c>
      <c r="I89" s="563">
        <v>0</v>
      </c>
      <c r="J89" s="271" t="s">
        <v>401</v>
      </c>
      <c r="K89" s="270">
        <v>100</v>
      </c>
      <c r="L89" s="506"/>
      <c r="M89" s="506"/>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row>
    <row r="90" spans="1:140" s="41" customFormat="1" ht="17.25" customHeight="1">
      <c r="A90" s="44" t="s">
        <v>306</v>
      </c>
      <c r="B90" s="44" t="s">
        <v>301</v>
      </c>
      <c r="C90" s="708" t="s">
        <v>290</v>
      </c>
      <c r="D90" s="708"/>
      <c r="E90" s="708"/>
      <c r="F90" s="255">
        <f>SUM(F69:F89)</f>
        <v>1423.8999999999999</v>
      </c>
      <c r="G90" s="255">
        <f>SUM(G69:G89)</f>
        <v>854.9</v>
      </c>
      <c r="H90" s="255">
        <f>SUM(H69:H89)</f>
        <v>2788</v>
      </c>
      <c r="I90" s="255">
        <f>SUM(I69:I89)</f>
        <v>3128.9</v>
      </c>
      <c r="J90" s="223"/>
      <c r="K90" s="229"/>
      <c r="L90" s="229"/>
      <c r="M90" s="229"/>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row>
    <row r="91" spans="1:140" s="41" customFormat="1" ht="16.5" customHeight="1">
      <c r="A91" s="44" t="s">
        <v>306</v>
      </c>
      <c r="B91" s="770" t="s">
        <v>291</v>
      </c>
      <c r="C91" s="770"/>
      <c r="D91" s="770"/>
      <c r="E91" s="770"/>
      <c r="F91" s="256">
        <f>+F90</f>
        <v>1423.8999999999999</v>
      </c>
      <c r="G91" s="256">
        <f>+G90</f>
        <v>854.9</v>
      </c>
      <c r="H91" s="256">
        <f>+H90</f>
        <v>2788</v>
      </c>
      <c r="I91" s="256">
        <f>+I90</f>
        <v>3128.9</v>
      </c>
      <c r="J91" s="223"/>
      <c r="K91" s="229"/>
      <c r="L91" s="229"/>
      <c r="M91" s="229"/>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row>
    <row r="92" spans="1:13" ht="24" customHeight="1">
      <c r="A92" s="832" t="s">
        <v>292</v>
      </c>
      <c r="B92" s="832"/>
      <c r="C92" s="832"/>
      <c r="D92" s="832"/>
      <c r="E92" s="833"/>
      <c r="F92" s="363">
        <f>+F91+F66+F53+F44+F24+F18</f>
        <v>3920.499999999999</v>
      </c>
      <c r="G92" s="363">
        <f>+G91+G66+G53+G44+G24+G18</f>
        <v>4912</v>
      </c>
      <c r="H92" s="363">
        <f>+H91+H66+H53+H44+H24+H18</f>
        <v>6703.8</v>
      </c>
      <c r="I92" s="363">
        <f>+I91+I66+I53+I44+I24+I18</f>
        <v>6692.7</v>
      </c>
      <c r="J92" s="347"/>
      <c r="K92" s="313"/>
      <c r="L92" s="313"/>
      <c r="M92" s="313"/>
    </row>
    <row r="93" spans="1:13" ht="12.75">
      <c r="A93" s="734" t="s">
        <v>320</v>
      </c>
      <c r="B93" s="735"/>
      <c r="C93" s="735"/>
      <c r="D93" s="735"/>
      <c r="E93" s="735"/>
      <c r="F93" s="223"/>
      <c r="G93" s="223"/>
      <c r="H93" s="223"/>
      <c r="I93" s="223"/>
      <c r="J93" s="347"/>
      <c r="K93" s="100"/>
      <c r="L93" s="100"/>
      <c r="M93" s="100"/>
    </row>
    <row r="94" spans="1:13" ht="18" customHeight="1">
      <c r="A94" s="773" t="s">
        <v>21</v>
      </c>
      <c r="B94" s="774"/>
      <c r="C94" s="774"/>
      <c r="D94" s="774"/>
      <c r="E94" s="774"/>
      <c r="F94" s="341">
        <f>SUM(F95:F100)</f>
        <v>3493</v>
      </c>
      <c r="G94" s="341">
        <f>SUM(G95:G100)</f>
        <v>3385.4</v>
      </c>
      <c r="H94" s="341">
        <f>SUM(H95:H100)</f>
        <v>5195.3</v>
      </c>
      <c r="I94" s="341">
        <f>SUM(I95:I100)</f>
        <v>5113.1</v>
      </c>
      <c r="J94" s="347"/>
      <c r="K94" s="101"/>
      <c r="L94" s="101"/>
      <c r="M94" s="101"/>
    </row>
    <row r="95" spans="1:13" ht="13.5" customHeight="1">
      <c r="A95" s="640" t="s">
        <v>228</v>
      </c>
      <c r="B95" s="641"/>
      <c r="C95" s="641"/>
      <c r="D95" s="641"/>
      <c r="E95" s="641"/>
      <c r="F95" s="245">
        <f>+F86+F85+F82+F80+F78+F77+F75+F73+F71+F69+F62+F60+F59+F56+F51+F48+F47+F42+F41+F40+F38+F36+F35+F34+F33+F32+F29+F27+F21+F15+F12+F88+F89</f>
        <v>2469.9</v>
      </c>
      <c r="G95" s="245">
        <f>+G86+G85+G82+G80+G78+G77+G75+G73+G71+G69+G62+G60+G59+G56+G51+G48+G47+G42+G41+G40+G38+G36+G35+G34+G33+G32+G29+G27+G21+G15+G12+G88+G89</f>
        <v>3333.4</v>
      </c>
      <c r="H95" s="245">
        <f>+H86+H85+H82+H80+H78+H77+H75+H73+H71+H69+H62+H60+H59+H56+H51+H48+H47+H42+H41+H40+H38+H36+H35+H34+H33+H32+H29+H27+H21+H15+H12+H88+H89</f>
        <v>2880.3</v>
      </c>
      <c r="I95" s="245">
        <f>+I86+I85+I82+I80+I78+I77+I75+I73+I71+I69+I62+I60+I59+I56+I51+I48+I47+I42+I41+I40+I38+I36+I35+I34+I33+I32+I29+I27+I21+I15+I12+I88+I89</f>
        <v>2795.1</v>
      </c>
      <c r="J95" s="347"/>
      <c r="K95" s="101"/>
      <c r="L95" s="101"/>
      <c r="M95" s="101"/>
    </row>
    <row r="96" spans="1:13" ht="14.25" customHeight="1">
      <c r="A96" s="640" t="s">
        <v>376</v>
      </c>
      <c r="B96" s="641"/>
      <c r="C96" s="641"/>
      <c r="D96" s="641"/>
      <c r="E96" s="641"/>
      <c r="F96" s="257">
        <f>+F72+F70</f>
        <v>967</v>
      </c>
      <c r="G96" s="257">
        <f>+G72+G70</f>
        <v>0</v>
      </c>
      <c r="H96" s="257">
        <f>+H72+H70</f>
        <v>2261</v>
      </c>
      <c r="I96" s="257">
        <f>+I72+I70</f>
        <v>2261</v>
      </c>
      <c r="J96" s="347"/>
      <c r="K96" s="100"/>
      <c r="L96" s="100"/>
      <c r="M96" s="100"/>
    </row>
    <row r="97" spans="1:13" ht="14.25" customHeight="1">
      <c r="A97" s="640" t="s">
        <v>229</v>
      </c>
      <c r="B97" s="641"/>
      <c r="C97" s="641"/>
      <c r="D97" s="641"/>
      <c r="E97" s="641"/>
      <c r="F97" s="257"/>
      <c r="G97" s="257"/>
      <c r="H97" s="257"/>
      <c r="I97" s="257"/>
      <c r="J97" s="347"/>
      <c r="K97" s="100"/>
      <c r="L97" s="100"/>
      <c r="M97" s="100"/>
    </row>
    <row r="98" spans="1:13" ht="14.25" customHeight="1">
      <c r="A98" s="640" t="s">
        <v>230</v>
      </c>
      <c r="B98" s="641"/>
      <c r="C98" s="641"/>
      <c r="D98" s="641"/>
      <c r="E98" s="641"/>
      <c r="F98" s="257">
        <f>+F28+F22+F13</f>
        <v>56.1</v>
      </c>
      <c r="G98" s="257">
        <f>+G28+G22+G13</f>
        <v>52</v>
      </c>
      <c r="H98" s="257">
        <f>+H28+H22+H13</f>
        <v>54</v>
      </c>
      <c r="I98" s="257">
        <f>+I28+I22+I13</f>
        <v>57</v>
      </c>
      <c r="J98" s="347"/>
      <c r="K98" s="100"/>
      <c r="L98" s="100"/>
      <c r="M98" s="100"/>
    </row>
    <row r="99" spans="1:13" ht="14.25" customHeight="1">
      <c r="A99" s="640" t="s">
        <v>233</v>
      </c>
      <c r="B99" s="641"/>
      <c r="C99" s="641"/>
      <c r="D99" s="641"/>
      <c r="E99" s="641"/>
      <c r="F99" s="257"/>
      <c r="G99" s="257"/>
      <c r="H99" s="257"/>
      <c r="I99" s="257"/>
      <c r="J99" s="347"/>
      <c r="K99" s="100"/>
      <c r="L99" s="100"/>
      <c r="M99" s="100"/>
    </row>
    <row r="100" spans="1:13" ht="14.25" customHeight="1">
      <c r="A100" s="640" t="s">
        <v>234</v>
      </c>
      <c r="B100" s="641"/>
      <c r="C100" s="641"/>
      <c r="D100" s="641"/>
      <c r="E100" s="641"/>
      <c r="F100" s="257"/>
      <c r="G100" s="257"/>
      <c r="H100" s="257"/>
      <c r="I100" s="257"/>
      <c r="J100" s="347"/>
      <c r="K100" s="100"/>
      <c r="L100" s="100"/>
      <c r="M100" s="100"/>
    </row>
    <row r="101" spans="1:13" ht="16.5" customHeight="1">
      <c r="A101" s="677" t="s">
        <v>20</v>
      </c>
      <c r="B101" s="678"/>
      <c r="C101" s="678"/>
      <c r="D101" s="678"/>
      <c r="E101" s="678"/>
      <c r="F101" s="341">
        <f>SUM(F102:F105)</f>
        <v>427.5</v>
      </c>
      <c r="G101" s="341">
        <f>SUM(G102:G105)</f>
        <v>1526.6</v>
      </c>
      <c r="H101" s="341">
        <f>SUM(H102:H105)</f>
        <v>1508.5</v>
      </c>
      <c r="I101" s="341">
        <f>SUM(I102:I105)</f>
        <v>1579.6</v>
      </c>
      <c r="J101" s="347"/>
      <c r="K101" s="100"/>
      <c r="L101" s="100"/>
      <c r="M101" s="100"/>
    </row>
    <row r="102" spans="1:13" ht="12.75">
      <c r="A102" s="640" t="s">
        <v>231</v>
      </c>
      <c r="B102" s="641"/>
      <c r="C102" s="641"/>
      <c r="D102" s="641"/>
      <c r="E102" s="641"/>
      <c r="F102" s="257">
        <f>+F87+F84+F81+F79+F76+F74+F63+F61</f>
        <v>250.4</v>
      </c>
      <c r="G102" s="257">
        <f>+G87+G84+G81+G79+G76+G74+G63+G61</f>
        <v>1319.1</v>
      </c>
      <c r="H102" s="257">
        <f>+H87+H84+H81+H79+H76+H74+H63+H61</f>
        <v>1317</v>
      </c>
      <c r="I102" s="257">
        <f>+I87+I84+I81+I79+I76+I74+I63+I61</f>
        <v>1380.1</v>
      </c>
      <c r="J102" s="347"/>
      <c r="K102" s="100"/>
      <c r="L102" s="100"/>
      <c r="M102" s="100"/>
    </row>
    <row r="103" spans="1:13" ht="12.75">
      <c r="A103" s="640" t="s">
        <v>232</v>
      </c>
      <c r="B103" s="641"/>
      <c r="C103" s="641"/>
      <c r="D103" s="641"/>
      <c r="E103" s="641"/>
      <c r="F103" s="257">
        <f>+F83+F57+F49+F39+F16+F14+F64</f>
        <v>158.1</v>
      </c>
      <c r="G103" s="257">
        <f>+G83+G57+G49+G39+G16+G14+G64</f>
        <v>167.5</v>
      </c>
      <c r="H103" s="257">
        <f>+H83+H57+H49+H39+H16+H14+H64</f>
        <v>167.5</v>
      </c>
      <c r="I103" s="257">
        <f>+I83+I57+I49+I39+I16+I14+I64</f>
        <v>174.5</v>
      </c>
      <c r="J103" s="347"/>
      <c r="K103" s="100"/>
      <c r="L103" s="100"/>
      <c r="M103" s="100"/>
    </row>
    <row r="104" spans="1:13" ht="12.75">
      <c r="A104" s="640" t="s">
        <v>235</v>
      </c>
      <c r="B104" s="641"/>
      <c r="C104" s="641"/>
      <c r="D104" s="641"/>
      <c r="E104" s="641"/>
      <c r="F104" s="257">
        <f>+F58+F50+F37</f>
        <v>19</v>
      </c>
      <c r="G104" s="257">
        <f>+G58+G50+G37</f>
        <v>40</v>
      </c>
      <c r="H104" s="257">
        <f>+H58+H50+H37</f>
        <v>24</v>
      </c>
      <c r="I104" s="257">
        <f>+I58+I50+I37</f>
        <v>25</v>
      </c>
      <c r="J104" s="347"/>
      <c r="K104" s="100"/>
      <c r="L104" s="100"/>
      <c r="M104" s="100"/>
    </row>
    <row r="105" spans="1:13" ht="12.75">
      <c r="A105" s="640" t="s">
        <v>236</v>
      </c>
      <c r="B105" s="641"/>
      <c r="C105" s="641"/>
      <c r="D105" s="641"/>
      <c r="E105" s="641"/>
      <c r="F105" s="257"/>
      <c r="G105" s="257"/>
      <c r="H105" s="257"/>
      <c r="I105" s="257"/>
      <c r="J105" s="347"/>
      <c r="K105" s="100"/>
      <c r="L105" s="100"/>
      <c r="M105" s="100"/>
    </row>
    <row r="106" spans="1:13" ht="12.75" customHeight="1">
      <c r="A106" s="772"/>
      <c r="B106" s="772"/>
      <c r="C106" s="772"/>
      <c r="D106" s="772"/>
      <c r="E106" s="772"/>
      <c r="F106" s="639"/>
      <c r="G106" s="639"/>
      <c r="H106" s="591"/>
      <c r="I106" s="591"/>
      <c r="J106" s="314"/>
      <c r="K106" s="170"/>
      <c r="L106" s="170"/>
      <c r="M106" s="170"/>
    </row>
  </sheetData>
  <sheetProtection/>
  <mergeCells count="188">
    <mergeCell ref="A2:K2"/>
    <mergeCell ref="J86:J87"/>
    <mergeCell ref="K86:K87"/>
    <mergeCell ref="M86:M87"/>
    <mergeCell ref="J75:J76"/>
    <mergeCell ref="C72:C74"/>
    <mergeCell ref="B62:B63"/>
    <mergeCell ref="C68:M68"/>
    <mergeCell ref="J32:J33"/>
    <mergeCell ref="K32:K33"/>
    <mergeCell ref="D60:D61"/>
    <mergeCell ref="J62:J63"/>
    <mergeCell ref="C46:M46"/>
    <mergeCell ref="B60:B61"/>
    <mergeCell ref="M60:M61"/>
    <mergeCell ref="D56:D58"/>
    <mergeCell ref="B48:B50"/>
    <mergeCell ref="C62:C63"/>
    <mergeCell ref="K60:K61"/>
    <mergeCell ref="A60:A61"/>
    <mergeCell ref="M62:M63"/>
    <mergeCell ref="K56:K58"/>
    <mergeCell ref="A62:A63"/>
    <mergeCell ref="M72:M74"/>
    <mergeCell ref="J60:J61"/>
    <mergeCell ref="C60:C61"/>
    <mergeCell ref="D70:D71"/>
    <mergeCell ref="B66:E66"/>
    <mergeCell ref="B67:M67"/>
    <mergeCell ref="D62:D63"/>
    <mergeCell ref="K62:K63"/>
    <mergeCell ref="M80:M81"/>
    <mergeCell ref="M70:M71"/>
    <mergeCell ref="M78:M79"/>
    <mergeCell ref="J70:J71"/>
    <mergeCell ref="M75:M76"/>
    <mergeCell ref="K78:K79"/>
    <mergeCell ref="C70:C71"/>
    <mergeCell ref="L72:L74"/>
    <mergeCell ref="C80:C81"/>
    <mergeCell ref="J80:J81"/>
    <mergeCell ref="J72:J74"/>
    <mergeCell ref="K70:K71"/>
    <mergeCell ref="K75:K76"/>
    <mergeCell ref="K72:K74"/>
    <mergeCell ref="D72:D74"/>
    <mergeCell ref="B80:B81"/>
    <mergeCell ref="B75:B76"/>
    <mergeCell ref="B78:B79"/>
    <mergeCell ref="K80:K81"/>
    <mergeCell ref="J78:J79"/>
    <mergeCell ref="A80:A81"/>
    <mergeCell ref="A78:A79"/>
    <mergeCell ref="D80:D81"/>
    <mergeCell ref="L82:L84"/>
    <mergeCell ref="L80:L81"/>
    <mergeCell ref="L78:L79"/>
    <mergeCell ref="L75:L76"/>
    <mergeCell ref="K82:K84"/>
    <mergeCell ref="A37:A39"/>
    <mergeCell ref="C43:E43"/>
    <mergeCell ref="D37:D39"/>
    <mergeCell ref="A75:A76"/>
    <mergeCell ref="A70:A71"/>
    <mergeCell ref="A56:A58"/>
    <mergeCell ref="B53:E53"/>
    <mergeCell ref="A48:A50"/>
    <mergeCell ref="C17:E17"/>
    <mergeCell ref="B25:M25"/>
    <mergeCell ref="C30:D30"/>
    <mergeCell ref="K27:K28"/>
    <mergeCell ref="J48:J50"/>
    <mergeCell ref="B45:M45"/>
    <mergeCell ref="B37:B39"/>
    <mergeCell ref="C48:C50"/>
    <mergeCell ref="L32:L33"/>
    <mergeCell ref="M32:M33"/>
    <mergeCell ref="A27:A28"/>
    <mergeCell ref="M48:M50"/>
    <mergeCell ref="B44:E44"/>
    <mergeCell ref="A21:A22"/>
    <mergeCell ref="B21:B22"/>
    <mergeCell ref="L27:L28"/>
    <mergeCell ref="C31:M31"/>
    <mergeCell ref="J27:J28"/>
    <mergeCell ref="M27:M28"/>
    <mergeCell ref="D21:D22"/>
    <mergeCell ref="D27:D28"/>
    <mergeCell ref="B19:M19"/>
    <mergeCell ref="C20:M20"/>
    <mergeCell ref="L37:L39"/>
    <mergeCell ref="C37:C39"/>
    <mergeCell ref="C23:E23"/>
    <mergeCell ref="C26:M26"/>
    <mergeCell ref="C27:C28"/>
    <mergeCell ref="K37:K39"/>
    <mergeCell ref="M37:M39"/>
    <mergeCell ref="J37:J39"/>
    <mergeCell ref="J4:M4"/>
    <mergeCell ref="E4:E8"/>
    <mergeCell ref="K6:K8"/>
    <mergeCell ref="M6:M8"/>
    <mergeCell ref="M13:M14"/>
    <mergeCell ref="B10:M10"/>
    <mergeCell ref="B12:B14"/>
    <mergeCell ref="C12:C14"/>
    <mergeCell ref="D12:D14"/>
    <mergeCell ref="H4:H8"/>
    <mergeCell ref="J5:J8"/>
    <mergeCell ref="K5:M5"/>
    <mergeCell ref="A9:M9"/>
    <mergeCell ref="A12:A14"/>
    <mergeCell ref="J13:J14"/>
    <mergeCell ref="G4:G8"/>
    <mergeCell ref="F4:F8"/>
    <mergeCell ref="I4:I8"/>
    <mergeCell ref="L6:L8"/>
    <mergeCell ref="C11:M11"/>
    <mergeCell ref="A3:M3"/>
    <mergeCell ref="A4:A8"/>
    <mergeCell ref="B4:B8"/>
    <mergeCell ref="C4:C8"/>
    <mergeCell ref="D4:D8"/>
    <mergeCell ref="J15:J16"/>
    <mergeCell ref="K15:K16"/>
    <mergeCell ref="M15:M16"/>
    <mergeCell ref="L13:L14"/>
    <mergeCell ref="A15:A16"/>
    <mergeCell ref="A106:G106"/>
    <mergeCell ref="A105:E105"/>
    <mergeCell ref="A82:A84"/>
    <mergeCell ref="B82:B84"/>
    <mergeCell ref="A96:E96"/>
    <mergeCell ref="A104:E104"/>
    <mergeCell ref="A102:E102"/>
    <mergeCell ref="B91:E91"/>
    <mergeCell ref="A95:E95"/>
    <mergeCell ref="A99:E99"/>
    <mergeCell ref="A103:E103"/>
    <mergeCell ref="A101:E101"/>
    <mergeCell ref="M82:M84"/>
    <mergeCell ref="C56:C58"/>
    <mergeCell ref="A98:E98"/>
    <mergeCell ref="A100:E100"/>
    <mergeCell ref="A94:E94"/>
    <mergeCell ref="D86:D87"/>
    <mergeCell ref="B72:B74"/>
    <mergeCell ref="C75:C76"/>
    <mergeCell ref="J56:J58"/>
    <mergeCell ref="K48:K50"/>
    <mergeCell ref="A97:E97"/>
    <mergeCell ref="C90:E90"/>
    <mergeCell ref="L48:L50"/>
    <mergeCell ref="C52:E52"/>
    <mergeCell ref="D48:D50"/>
    <mergeCell ref="B54:M54"/>
    <mergeCell ref="C55:M55"/>
    <mergeCell ref="A72:A74"/>
    <mergeCell ref="M56:M58"/>
    <mergeCell ref="B56:B58"/>
    <mergeCell ref="D82:D84"/>
    <mergeCell ref="B15:B16"/>
    <mergeCell ref="D15:D16"/>
    <mergeCell ref="B24:E24"/>
    <mergeCell ref="B18:E18"/>
    <mergeCell ref="C21:C22"/>
    <mergeCell ref="B27:B28"/>
    <mergeCell ref="C15:C16"/>
    <mergeCell ref="L15:L16"/>
    <mergeCell ref="A93:E93"/>
    <mergeCell ref="D75:D76"/>
    <mergeCell ref="C78:C79"/>
    <mergeCell ref="C86:C87"/>
    <mergeCell ref="C65:E65"/>
    <mergeCell ref="A92:E92"/>
    <mergeCell ref="B86:B87"/>
    <mergeCell ref="A86:A87"/>
    <mergeCell ref="C82:C84"/>
    <mergeCell ref="K1:M1"/>
    <mergeCell ref="L86:L87"/>
    <mergeCell ref="J82:J84"/>
    <mergeCell ref="D78:D79"/>
    <mergeCell ref="B70:B71"/>
    <mergeCell ref="K13:K14"/>
    <mergeCell ref="L56:L58"/>
    <mergeCell ref="L60:L61"/>
    <mergeCell ref="L62:L63"/>
    <mergeCell ref="L70:L71"/>
  </mergeCells>
  <printOptions/>
  <pageMargins left="0.1968503937007874" right="0.1968503937007874" top="0.5118110236220472" bottom="0.1968503937007874" header="0" footer="0"/>
  <pageSetup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Q100"/>
  <sheetViews>
    <sheetView zoomScale="115" zoomScaleNormal="115" zoomScalePageLayoutView="0" workbookViewId="0" topLeftCell="A1">
      <pane ySplit="8" topLeftCell="A9" activePane="bottomLeft" state="frozen"/>
      <selection pane="topLeft" activeCell="A1" sqref="A1"/>
      <selection pane="bottomLeft" activeCell="N64" sqref="N64"/>
    </sheetView>
  </sheetViews>
  <sheetFormatPr defaultColWidth="9.140625" defaultRowHeight="12.75"/>
  <cols>
    <col min="1" max="1" width="3.421875" style="124" customWidth="1"/>
    <col min="2" max="2" width="3.7109375" style="124" customWidth="1"/>
    <col min="3" max="3" width="3.57421875" style="328" customWidth="1"/>
    <col min="4" max="4" width="41.140625" style="176" customWidth="1"/>
    <col min="5" max="5" width="7.140625" style="117" customWidth="1"/>
    <col min="6" max="6" width="12.7109375" style="87" customWidth="1"/>
    <col min="7" max="9" width="12.28125" style="87" customWidth="1"/>
    <col min="10" max="10" width="29.00390625" style="87" customWidth="1"/>
    <col min="11" max="11" width="5.28125" style="177" customWidth="1"/>
    <col min="12" max="12" width="6.57421875" style="177" customWidth="1"/>
    <col min="13" max="13" width="5.421875" style="177" customWidth="1"/>
    <col min="14" max="14" width="12.140625" style="87" customWidth="1"/>
    <col min="15" max="15" width="10.57421875" style="87" customWidth="1"/>
    <col min="16" max="16" width="11.421875" style="87" customWidth="1"/>
    <col min="17" max="17" width="12.00390625" style="87" customWidth="1"/>
    <col min="18" max="16384" width="9.140625" style="87" customWidth="1"/>
  </cols>
  <sheetData>
    <row r="1" spans="11:13" ht="18" customHeight="1">
      <c r="K1" s="819" t="s">
        <v>769</v>
      </c>
      <c r="L1" s="819"/>
      <c r="M1" s="819"/>
    </row>
    <row r="2" spans="1:13" ht="36.75" customHeight="1">
      <c r="A2" s="880" t="s">
        <v>732</v>
      </c>
      <c r="B2" s="880"/>
      <c r="C2" s="880"/>
      <c r="D2" s="880"/>
      <c r="E2" s="880"/>
      <c r="F2" s="880"/>
      <c r="G2" s="880"/>
      <c r="H2" s="880"/>
      <c r="I2" s="880"/>
      <c r="J2" s="880"/>
      <c r="K2" s="880"/>
      <c r="L2" s="880"/>
      <c r="M2" s="880"/>
    </row>
    <row r="3" spans="1:13" ht="21" customHeight="1">
      <c r="A3" s="598"/>
      <c r="B3" s="598"/>
      <c r="C3" s="598"/>
      <c r="D3" s="599"/>
      <c r="E3" s="600"/>
      <c r="F3" s="601"/>
      <c r="G3" s="601"/>
      <c r="H3" s="601"/>
      <c r="I3" s="601"/>
      <c r="J3" s="602"/>
      <c r="K3" s="879" t="s">
        <v>534</v>
      </c>
      <c r="L3" s="879"/>
      <c r="M3" s="879"/>
    </row>
    <row r="4" spans="1:13" s="322" customFormat="1" ht="23.25" customHeight="1">
      <c r="A4" s="696" t="s">
        <v>284</v>
      </c>
      <c r="B4" s="696" t="s">
        <v>285</v>
      </c>
      <c r="C4" s="696" t="s">
        <v>286</v>
      </c>
      <c r="D4" s="697" t="s">
        <v>287</v>
      </c>
      <c r="E4" s="812" t="s">
        <v>283</v>
      </c>
      <c r="F4" s="671" t="s">
        <v>791</v>
      </c>
      <c r="G4" s="671" t="s">
        <v>716</v>
      </c>
      <c r="H4" s="671" t="s">
        <v>717</v>
      </c>
      <c r="I4" s="671" t="s">
        <v>724</v>
      </c>
      <c r="J4" s="671" t="s">
        <v>288</v>
      </c>
      <c r="K4" s="671"/>
      <c r="L4" s="671"/>
      <c r="M4" s="671"/>
    </row>
    <row r="5" spans="1:13" s="322" customFormat="1" ht="12.75" customHeight="1">
      <c r="A5" s="696"/>
      <c r="B5" s="696"/>
      <c r="C5" s="696"/>
      <c r="D5" s="697"/>
      <c r="E5" s="813"/>
      <c r="F5" s="671"/>
      <c r="G5" s="671"/>
      <c r="H5" s="671"/>
      <c r="I5" s="671"/>
      <c r="J5" s="747" t="s">
        <v>289</v>
      </c>
      <c r="K5" s="906"/>
      <c r="L5" s="906"/>
      <c r="M5" s="907"/>
    </row>
    <row r="6" spans="1:13" s="322" customFormat="1" ht="15" customHeight="1">
      <c r="A6" s="696"/>
      <c r="B6" s="696"/>
      <c r="C6" s="696"/>
      <c r="D6" s="697"/>
      <c r="E6" s="813"/>
      <c r="F6" s="671"/>
      <c r="G6" s="671"/>
      <c r="H6" s="671"/>
      <c r="I6" s="671"/>
      <c r="J6" s="748"/>
      <c r="K6" s="699" t="s">
        <v>319</v>
      </c>
      <c r="L6" s="699" t="s">
        <v>540</v>
      </c>
      <c r="M6" s="699" t="s">
        <v>720</v>
      </c>
    </row>
    <row r="7" spans="1:13" s="322" customFormat="1" ht="12.75" customHeight="1">
      <c r="A7" s="696"/>
      <c r="B7" s="696"/>
      <c r="C7" s="696"/>
      <c r="D7" s="697"/>
      <c r="E7" s="813"/>
      <c r="F7" s="671"/>
      <c r="G7" s="671"/>
      <c r="H7" s="671"/>
      <c r="I7" s="671"/>
      <c r="J7" s="748"/>
      <c r="K7" s="699"/>
      <c r="L7" s="699"/>
      <c r="M7" s="699"/>
    </row>
    <row r="8" spans="1:13" s="322" customFormat="1" ht="48.75" customHeight="1">
      <c r="A8" s="696"/>
      <c r="B8" s="696"/>
      <c r="C8" s="696"/>
      <c r="D8" s="697"/>
      <c r="E8" s="814"/>
      <c r="F8" s="671"/>
      <c r="G8" s="671"/>
      <c r="H8" s="671"/>
      <c r="I8" s="671"/>
      <c r="J8" s="749"/>
      <c r="K8" s="699"/>
      <c r="L8" s="699"/>
      <c r="M8" s="699"/>
    </row>
    <row r="9" spans="1:13" s="322" customFormat="1" ht="36" customHeight="1">
      <c r="A9" s="703" t="s">
        <v>672</v>
      </c>
      <c r="B9" s="704"/>
      <c r="C9" s="704"/>
      <c r="D9" s="704"/>
      <c r="E9" s="704"/>
      <c r="F9" s="704"/>
      <c r="G9" s="704"/>
      <c r="H9" s="704"/>
      <c r="I9" s="704"/>
      <c r="J9" s="704"/>
      <c r="K9" s="704"/>
      <c r="L9" s="704"/>
      <c r="M9" s="705"/>
    </row>
    <row r="10" spans="1:13" s="323" customFormat="1" ht="15" customHeight="1">
      <c r="A10" s="126" t="s">
        <v>301</v>
      </c>
      <c r="B10" s="800" t="s">
        <v>113</v>
      </c>
      <c r="C10" s="800"/>
      <c r="D10" s="800"/>
      <c r="E10" s="800"/>
      <c r="F10" s="800"/>
      <c r="G10" s="800"/>
      <c r="H10" s="800"/>
      <c r="I10" s="800"/>
      <c r="J10" s="800"/>
      <c r="K10" s="800"/>
      <c r="L10" s="800"/>
      <c r="M10" s="800"/>
    </row>
    <row r="11" spans="1:13" s="323" customFormat="1" ht="18" customHeight="1">
      <c r="A11" s="126" t="s">
        <v>301</v>
      </c>
      <c r="B11" s="112" t="s">
        <v>301</v>
      </c>
      <c r="C11" s="800" t="s">
        <v>583</v>
      </c>
      <c r="D11" s="800"/>
      <c r="E11" s="800"/>
      <c r="F11" s="800"/>
      <c r="G11" s="800"/>
      <c r="H11" s="800"/>
      <c r="I11" s="800"/>
      <c r="J11" s="800"/>
      <c r="K11" s="800"/>
      <c r="L11" s="800"/>
      <c r="M11" s="800"/>
    </row>
    <row r="12" spans="1:13" s="324" customFormat="1" ht="33" customHeight="1">
      <c r="A12" s="710" t="s">
        <v>301</v>
      </c>
      <c r="B12" s="710" t="s">
        <v>301</v>
      </c>
      <c r="C12" s="710" t="s">
        <v>301</v>
      </c>
      <c r="D12" s="719" t="s">
        <v>88</v>
      </c>
      <c r="E12" s="712" t="s">
        <v>2</v>
      </c>
      <c r="F12" s="562">
        <v>44.4</v>
      </c>
      <c r="G12" s="693">
        <v>28</v>
      </c>
      <c r="H12" s="562">
        <v>31</v>
      </c>
      <c r="I12" s="562">
        <v>31</v>
      </c>
      <c r="J12" s="554" t="s">
        <v>520</v>
      </c>
      <c r="K12" s="552">
        <v>5</v>
      </c>
      <c r="L12" s="552">
        <v>5</v>
      </c>
      <c r="M12" s="552">
        <v>5</v>
      </c>
    </row>
    <row r="13" spans="1:13" s="324" customFormat="1" ht="30.75" customHeight="1">
      <c r="A13" s="718"/>
      <c r="B13" s="718"/>
      <c r="C13" s="718"/>
      <c r="D13" s="720"/>
      <c r="E13" s="713"/>
      <c r="F13" s="563"/>
      <c r="G13" s="694"/>
      <c r="H13" s="603"/>
      <c r="I13" s="603"/>
      <c r="J13" s="576" t="s">
        <v>518</v>
      </c>
      <c r="K13" s="543">
        <v>4</v>
      </c>
      <c r="L13" s="543">
        <v>4</v>
      </c>
      <c r="M13" s="543">
        <v>4</v>
      </c>
    </row>
    <row r="14" spans="1:13" s="324" customFormat="1" ht="32.25" customHeight="1">
      <c r="A14" s="711"/>
      <c r="B14" s="711"/>
      <c r="C14" s="711"/>
      <c r="D14" s="720"/>
      <c r="E14" s="84" t="s">
        <v>15</v>
      </c>
      <c r="F14" s="223">
        <v>3.5</v>
      </c>
      <c r="G14" s="223">
        <v>3.5</v>
      </c>
      <c r="H14" s="253">
        <v>3.5</v>
      </c>
      <c r="I14" s="253">
        <v>3.5</v>
      </c>
      <c r="J14" s="576" t="s">
        <v>519</v>
      </c>
      <c r="K14" s="543">
        <v>4</v>
      </c>
      <c r="L14" s="543">
        <v>4</v>
      </c>
      <c r="M14" s="543">
        <v>4</v>
      </c>
    </row>
    <row r="15" spans="1:13" s="324" customFormat="1" ht="17.25" customHeight="1">
      <c r="A15" s="61" t="s">
        <v>301</v>
      </c>
      <c r="B15" s="81" t="s">
        <v>301</v>
      </c>
      <c r="C15" s="708" t="s">
        <v>290</v>
      </c>
      <c r="D15" s="708"/>
      <c r="E15" s="708"/>
      <c r="F15" s="237">
        <f>SUM(F12:F14)</f>
        <v>47.9</v>
      </c>
      <c r="G15" s="237">
        <f>SUM(G12:G14)</f>
        <v>31.5</v>
      </c>
      <c r="H15" s="237">
        <f>SUM(H12:H14)</f>
        <v>34.5</v>
      </c>
      <c r="I15" s="237">
        <f>SUM(I12:I14)</f>
        <v>34.5</v>
      </c>
      <c r="J15" s="75"/>
      <c r="K15" s="110"/>
      <c r="L15" s="110"/>
      <c r="M15" s="110"/>
    </row>
    <row r="16" spans="1:13" s="324" customFormat="1" ht="21.75" customHeight="1">
      <c r="A16" s="44" t="s">
        <v>301</v>
      </c>
      <c r="B16" s="15" t="s">
        <v>302</v>
      </c>
      <c r="C16" s="800" t="s">
        <v>276</v>
      </c>
      <c r="D16" s="800"/>
      <c r="E16" s="800"/>
      <c r="F16" s="800"/>
      <c r="G16" s="800"/>
      <c r="H16" s="800"/>
      <c r="I16" s="800"/>
      <c r="J16" s="800"/>
      <c r="K16" s="800"/>
      <c r="L16" s="800"/>
      <c r="M16" s="800"/>
    </row>
    <row r="17" spans="1:13" s="324" customFormat="1" ht="34.5" customHeight="1">
      <c r="A17" s="95" t="s">
        <v>301</v>
      </c>
      <c r="B17" s="95" t="s">
        <v>302</v>
      </c>
      <c r="C17" s="95" t="s">
        <v>301</v>
      </c>
      <c r="D17" s="96" t="s">
        <v>147</v>
      </c>
      <c r="E17" s="84" t="s">
        <v>2</v>
      </c>
      <c r="F17" s="229">
        <v>6</v>
      </c>
      <c r="G17" s="229">
        <v>7.5</v>
      </c>
      <c r="H17" s="229">
        <v>7.5</v>
      </c>
      <c r="I17" s="229">
        <v>7.5</v>
      </c>
      <c r="J17" s="540" t="s">
        <v>392</v>
      </c>
      <c r="K17" s="543">
        <v>2</v>
      </c>
      <c r="L17" s="543">
        <v>2</v>
      </c>
      <c r="M17" s="543">
        <v>2</v>
      </c>
    </row>
    <row r="18" spans="1:13" s="324" customFormat="1" ht="72" customHeight="1">
      <c r="A18" s="95" t="s">
        <v>301</v>
      </c>
      <c r="B18" s="95" t="s">
        <v>302</v>
      </c>
      <c r="C18" s="95" t="s">
        <v>302</v>
      </c>
      <c r="D18" s="169" t="s">
        <v>148</v>
      </c>
      <c r="E18" s="75" t="s">
        <v>2</v>
      </c>
      <c r="F18" s="265">
        <v>3</v>
      </c>
      <c r="G18" s="265">
        <v>3</v>
      </c>
      <c r="H18" s="604">
        <v>3</v>
      </c>
      <c r="I18" s="265">
        <v>3</v>
      </c>
      <c r="J18" s="576" t="s">
        <v>494</v>
      </c>
      <c r="K18" s="543">
        <v>6</v>
      </c>
      <c r="L18" s="543">
        <v>3</v>
      </c>
      <c r="M18" s="543">
        <v>3</v>
      </c>
    </row>
    <row r="19" spans="1:13" s="324" customFormat="1" ht="41.25" customHeight="1">
      <c r="A19" s="95" t="s">
        <v>301</v>
      </c>
      <c r="B19" s="95" t="s">
        <v>302</v>
      </c>
      <c r="C19" s="95" t="s">
        <v>303</v>
      </c>
      <c r="D19" s="169" t="s">
        <v>770</v>
      </c>
      <c r="E19" s="75" t="s">
        <v>2</v>
      </c>
      <c r="F19" s="265">
        <v>0</v>
      </c>
      <c r="G19" s="265">
        <v>3</v>
      </c>
      <c r="H19" s="604">
        <v>3</v>
      </c>
      <c r="I19" s="265">
        <v>3</v>
      </c>
      <c r="J19" s="576" t="s">
        <v>771</v>
      </c>
      <c r="K19" s="543">
        <v>6</v>
      </c>
      <c r="L19" s="543">
        <v>6</v>
      </c>
      <c r="M19" s="543">
        <v>6</v>
      </c>
    </row>
    <row r="20" spans="1:13" s="324" customFormat="1" ht="26.25" customHeight="1">
      <c r="A20" s="710" t="s">
        <v>301</v>
      </c>
      <c r="B20" s="710" t="s">
        <v>302</v>
      </c>
      <c r="C20" s="710" t="s">
        <v>304</v>
      </c>
      <c r="D20" s="782" t="s">
        <v>215</v>
      </c>
      <c r="E20" s="551" t="s">
        <v>2</v>
      </c>
      <c r="F20" s="548">
        <v>1</v>
      </c>
      <c r="G20" s="229">
        <v>1</v>
      </c>
      <c r="H20" s="229">
        <v>1</v>
      </c>
      <c r="I20" s="229">
        <v>1</v>
      </c>
      <c r="J20" s="635" t="s">
        <v>277</v>
      </c>
      <c r="K20" s="648">
        <v>1</v>
      </c>
      <c r="L20" s="648">
        <v>1</v>
      </c>
      <c r="M20" s="648">
        <v>1</v>
      </c>
    </row>
    <row r="21" spans="1:13" s="324" customFormat="1" ht="21.75" customHeight="1">
      <c r="A21" s="711"/>
      <c r="B21" s="711"/>
      <c r="C21" s="711"/>
      <c r="D21" s="782"/>
      <c r="E21" s="551" t="s">
        <v>5</v>
      </c>
      <c r="F21" s="229">
        <v>0.8</v>
      </c>
      <c r="G21" s="229">
        <v>1</v>
      </c>
      <c r="H21" s="229">
        <v>1</v>
      </c>
      <c r="I21" s="229">
        <v>1</v>
      </c>
      <c r="J21" s="635"/>
      <c r="K21" s="648"/>
      <c r="L21" s="648"/>
      <c r="M21" s="648"/>
    </row>
    <row r="22" spans="1:13" s="324" customFormat="1" ht="32.25" customHeight="1">
      <c r="A22" s="61" t="s">
        <v>301</v>
      </c>
      <c r="B22" s="81" t="s">
        <v>302</v>
      </c>
      <c r="C22" s="82" t="s">
        <v>305</v>
      </c>
      <c r="D22" s="70" t="s">
        <v>281</v>
      </c>
      <c r="E22" s="551" t="s">
        <v>5</v>
      </c>
      <c r="F22" s="229">
        <v>9</v>
      </c>
      <c r="G22" s="229">
        <v>12</v>
      </c>
      <c r="H22" s="229">
        <v>0</v>
      </c>
      <c r="I22" s="229">
        <v>0</v>
      </c>
      <c r="J22" s="554" t="s">
        <v>393</v>
      </c>
      <c r="K22" s="552">
        <v>1</v>
      </c>
      <c r="L22" s="552"/>
      <c r="M22" s="552"/>
    </row>
    <row r="23" spans="1:13" s="324" customFormat="1" ht="30.75" customHeight="1">
      <c r="A23" s="651" t="s">
        <v>301</v>
      </c>
      <c r="B23" s="651" t="s">
        <v>302</v>
      </c>
      <c r="C23" s="651" t="s">
        <v>306</v>
      </c>
      <c r="D23" s="668" t="s">
        <v>584</v>
      </c>
      <c r="E23" s="551" t="s">
        <v>2</v>
      </c>
      <c r="F23" s="229">
        <v>0</v>
      </c>
      <c r="G23" s="548">
        <v>9</v>
      </c>
      <c r="H23" s="548">
        <v>7</v>
      </c>
      <c r="I23" s="548">
        <v>0</v>
      </c>
      <c r="J23" s="668" t="s">
        <v>682</v>
      </c>
      <c r="K23" s="659" t="s">
        <v>395</v>
      </c>
      <c r="L23" s="659" t="s">
        <v>683</v>
      </c>
      <c r="M23" s="648"/>
    </row>
    <row r="24" spans="1:17" s="324" customFormat="1" ht="28.5" customHeight="1">
      <c r="A24" s="652"/>
      <c r="B24" s="652"/>
      <c r="C24" s="652"/>
      <c r="D24" s="695"/>
      <c r="E24" s="551" t="s">
        <v>4</v>
      </c>
      <c r="F24" s="229">
        <v>0.1</v>
      </c>
      <c r="G24" s="548">
        <v>147</v>
      </c>
      <c r="H24" s="548">
        <v>123.4</v>
      </c>
      <c r="I24" s="548">
        <v>0</v>
      </c>
      <c r="J24" s="695"/>
      <c r="K24" s="660"/>
      <c r="L24" s="660"/>
      <c r="M24" s="648"/>
      <c r="N24" s="480"/>
      <c r="O24" s="480"/>
      <c r="P24" s="480"/>
      <c r="Q24" s="480"/>
    </row>
    <row r="25" spans="1:13" s="324" customFormat="1" ht="21.75" customHeight="1">
      <c r="A25" s="653"/>
      <c r="B25" s="653"/>
      <c r="C25" s="653"/>
      <c r="D25" s="669"/>
      <c r="E25" s="551" t="s">
        <v>0</v>
      </c>
      <c r="F25" s="229">
        <v>0</v>
      </c>
      <c r="G25" s="548">
        <v>18</v>
      </c>
      <c r="H25" s="548">
        <v>14</v>
      </c>
      <c r="I25" s="548">
        <v>0</v>
      </c>
      <c r="J25" s="669"/>
      <c r="K25" s="672"/>
      <c r="L25" s="672"/>
      <c r="M25" s="648"/>
    </row>
    <row r="26" spans="1:13" s="324" customFormat="1" ht="39" customHeight="1">
      <c r="A26" s="546" t="s">
        <v>301</v>
      </c>
      <c r="B26" s="546" t="s">
        <v>302</v>
      </c>
      <c r="C26" s="546" t="s">
        <v>307</v>
      </c>
      <c r="D26" s="564" t="s">
        <v>502</v>
      </c>
      <c r="E26" s="551" t="s">
        <v>2</v>
      </c>
      <c r="F26" s="548">
        <v>1.5</v>
      </c>
      <c r="G26" s="548">
        <v>1.5</v>
      </c>
      <c r="H26" s="605">
        <v>1.5</v>
      </c>
      <c r="I26" s="548">
        <v>1.5</v>
      </c>
      <c r="J26" s="564" t="s">
        <v>503</v>
      </c>
      <c r="K26" s="560">
        <v>2</v>
      </c>
      <c r="L26" s="560">
        <v>3</v>
      </c>
      <c r="M26" s="560">
        <v>3</v>
      </c>
    </row>
    <row r="27" spans="1:13" s="324" customFormat="1" ht="18.75" customHeight="1">
      <c r="A27" s="44" t="s">
        <v>301</v>
      </c>
      <c r="B27" s="15" t="s">
        <v>302</v>
      </c>
      <c r="C27" s="708" t="s">
        <v>290</v>
      </c>
      <c r="D27" s="708"/>
      <c r="E27" s="708"/>
      <c r="F27" s="232">
        <f>SUM(F17:F26)</f>
        <v>21.400000000000002</v>
      </c>
      <c r="G27" s="232">
        <f>SUM(G17:G26)</f>
        <v>203</v>
      </c>
      <c r="H27" s="232">
        <f>SUM(H17:H26)</f>
        <v>161.4</v>
      </c>
      <c r="I27" s="232">
        <f>SUM(I17:I26)</f>
        <v>17</v>
      </c>
      <c r="J27" s="75"/>
      <c r="K27" s="110"/>
      <c r="L27" s="110"/>
      <c r="M27" s="110"/>
    </row>
    <row r="28" spans="1:13" s="324" customFormat="1" ht="18" customHeight="1">
      <c r="A28" s="44" t="s">
        <v>301</v>
      </c>
      <c r="B28" s="770" t="s">
        <v>291</v>
      </c>
      <c r="C28" s="770"/>
      <c r="D28" s="770"/>
      <c r="E28" s="770"/>
      <c r="F28" s="233">
        <f>+F27+F15</f>
        <v>69.3</v>
      </c>
      <c r="G28" s="233">
        <f>+G27+G15</f>
        <v>234.5</v>
      </c>
      <c r="H28" s="233">
        <f>+H27+H15</f>
        <v>195.9</v>
      </c>
      <c r="I28" s="233">
        <f>+I27+I15</f>
        <v>51.5</v>
      </c>
      <c r="J28" s="75"/>
      <c r="K28" s="110"/>
      <c r="L28" s="110"/>
      <c r="M28" s="110"/>
    </row>
    <row r="29" spans="1:13" s="324" customFormat="1" ht="16.5" customHeight="1">
      <c r="A29" s="44" t="s">
        <v>302</v>
      </c>
      <c r="B29" s="800" t="s">
        <v>69</v>
      </c>
      <c r="C29" s="800"/>
      <c r="D29" s="800"/>
      <c r="E29" s="800"/>
      <c r="F29" s="800"/>
      <c r="G29" s="800"/>
      <c r="H29" s="800"/>
      <c r="I29" s="800"/>
      <c r="J29" s="800"/>
      <c r="K29" s="800"/>
      <c r="L29" s="800"/>
      <c r="M29" s="800"/>
    </row>
    <row r="30" spans="1:13" s="324" customFormat="1" ht="17.25" customHeight="1">
      <c r="A30" s="44" t="s">
        <v>302</v>
      </c>
      <c r="B30" s="112" t="s">
        <v>301</v>
      </c>
      <c r="C30" s="800" t="s">
        <v>70</v>
      </c>
      <c r="D30" s="800"/>
      <c r="E30" s="800"/>
      <c r="F30" s="800"/>
      <c r="G30" s="800"/>
      <c r="H30" s="800"/>
      <c r="I30" s="800"/>
      <c r="J30" s="800"/>
      <c r="K30" s="800"/>
      <c r="L30" s="800"/>
      <c r="M30" s="800"/>
    </row>
    <row r="31" spans="1:13" s="324" customFormat="1" ht="46.5" customHeight="1">
      <c r="A31" s="50" t="s">
        <v>302</v>
      </c>
      <c r="B31" s="50" t="s">
        <v>301</v>
      </c>
      <c r="C31" s="50" t="s">
        <v>301</v>
      </c>
      <c r="D31" s="540" t="s">
        <v>772</v>
      </c>
      <c r="E31" s="551" t="s">
        <v>2</v>
      </c>
      <c r="F31" s="223">
        <v>61.6</v>
      </c>
      <c r="G31" s="572">
        <v>29</v>
      </c>
      <c r="H31" s="223">
        <v>0</v>
      </c>
      <c r="I31" s="223">
        <v>0</v>
      </c>
      <c r="J31" s="606" t="s">
        <v>277</v>
      </c>
      <c r="K31" s="568">
        <v>2</v>
      </c>
      <c r="L31" s="568"/>
      <c r="M31" s="568"/>
    </row>
    <row r="32" spans="1:13" s="324" customFormat="1" ht="24" customHeight="1">
      <c r="A32" s="801" t="s">
        <v>302</v>
      </c>
      <c r="B32" s="801" t="s">
        <v>301</v>
      </c>
      <c r="C32" s="801" t="s">
        <v>303</v>
      </c>
      <c r="D32" s="668" t="s">
        <v>626</v>
      </c>
      <c r="E32" s="83" t="s">
        <v>2</v>
      </c>
      <c r="F32" s="572">
        <v>9.8</v>
      </c>
      <c r="G32" s="572">
        <v>0</v>
      </c>
      <c r="H32" s="572">
        <v>31</v>
      </c>
      <c r="I32" s="572">
        <v>32</v>
      </c>
      <c r="J32" s="876" t="s">
        <v>649</v>
      </c>
      <c r="K32" s="873" t="s">
        <v>395</v>
      </c>
      <c r="L32" s="873" t="s">
        <v>634</v>
      </c>
      <c r="M32" s="873" t="s">
        <v>827</v>
      </c>
    </row>
    <row r="33" spans="1:13" s="324" customFormat="1" ht="21" customHeight="1">
      <c r="A33" s="822"/>
      <c r="B33" s="822"/>
      <c r="C33" s="822"/>
      <c r="D33" s="695"/>
      <c r="E33" s="551" t="s">
        <v>4</v>
      </c>
      <c r="F33" s="572">
        <v>0</v>
      </c>
      <c r="G33" s="572">
        <v>0</v>
      </c>
      <c r="H33" s="572">
        <v>282</v>
      </c>
      <c r="I33" s="572">
        <v>283</v>
      </c>
      <c r="J33" s="877"/>
      <c r="K33" s="874"/>
      <c r="L33" s="874"/>
      <c r="M33" s="874"/>
    </row>
    <row r="34" spans="1:13" s="324" customFormat="1" ht="24" customHeight="1">
      <c r="A34" s="802"/>
      <c r="B34" s="802"/>
      <c r="C34" s="802"/>
      <c r="D34" s="669"/>
      <c r="E34" s="551" t="s">
        <v>0</v>
      </c>
      <c r="F34" s="572">
        <v>0</v>
      </c>
      <c r="G34" s="572">
        <v>0</v>
      </c>
      <c r="H34" s="572">
        <v>54</v>
      </c>
      <c r="I34" s="572">
        <v>54</v>
      </c>
      <c r="J34" s="878"/>
      <c r="K34" s="875"/>
      <c r="L34" s="875"/>
      <c r="M34" s="875"/>
    </row>
    <row r="35" spans="1:13" s="324" customFormat="1" ht="32.25" customHeight="1">
      <c r="A35" s="50" t="s">
        <v>302</v>
      </c>
      <c r="B35" s="50" t="s">
        <v>301</v>
      </c>
      <c r="C35" s="50" t="s">
        <v>304</v>
      </c>
      <c r="D35" s="576" t="s">
        <v>332</v>
      </c>
      <c r="E35" s="551" t="s">
        <v>2</v>
      </c>
      <c r="F35" s="572">
        <v>0</v>
      </c>
      <c r="G35" s="572">
        <v>19</v>
      </c>
      <c r="H35" s="572">
        <v>10</v>
      </c>
      <c r="I35" s="572">
        <v>30</v>
      </c>
      <c r="J35" s="579" t="s">
        <v>950</v>
      </c>
      <c r="K35" s="543">
        <v>100</v>
      </c>
      <c r="L35" s="543">
        <v>100</v>
      </c>
      <c r="M35" s="543">
        <v>100</v>
      </c>
    </row>
    <row r="36" spans="1:13" s="324" customFormat="1" ht="32.25" customHeight="1">
      <c r="A36" s="50" t="s">
        <v>302</v>
      </c>
      <c r="B36" s="50" t="s">
        <v>301</v>
      </c>
      <c r="C36" s="50" t="s">
        <v>305</v>
      </c>
      <c r="D36" s="540" t="s">
        <v>46</v>
      </c>
      <c r="E36" s="83" t="s">
        <v>2</v>
      </c>
      <c r="F36" s="223">
        <v>0</v>
      </c>
      <c r="G36" s="572">
        <v>0</v>
      </c>
      <c r="H36" s="223">
        <v>18</v>
      </c>
      <c r="I36" s="223">
        <v>0</v>
      </c>
      <c r="J36" s="607" t="s">
        <v>396</v>
      </c>
      <c r="K36" s="543">
        <v>100</v>
      </c>
      <c r="L36" s="543"/>
      <c r="M36" s="543"/>
    </row>
    <row r="37" spans="1:13" s="314" customFormat="1" ht="27.75" customHeight="1">
      <c r="A37" s="794" t="s">
        <v>302</v>
      </c>
      <c r="B37" s="794" t="s">
        <v>301</v>
      </c>
      <c r="C37" s="794" t="s">
        <v>306</v>
      </c>
      <c r="D37" s="668" t="s">
        <v>761</v>
      </c>
      <c r="E37" s="551" t="s">
        <v>2</v>
      </c>
      <c r="F37" s="572">
        <v>0</v>
      </c>
      <c r="G37" s="223">
        <v>80</v>
      </c>
      <c r="H37" s="223">
        <v>50</v>
      </c>
      <c r="I37" s="223">
        <v>0</v>
      </c>
      <c r="J37" s="668" t="s">
        <v>397</v>
      </c>
      <c r="K37" s="726"/>
      <c r="L37" s="726">
        <v>1</v>
      </c>
      <c r="M37" s="726"/>
    </row>
    <row r="38" spans="1:13" s="314" customFormat="1" ht="27" customHeight="1">
      <c r="A38" s="795"/>
      <c r="B38" s="795"/>
      <c r="C38" s="795"/>
      <c r="D38" s="669"/>
      <c r="E38" s="551" t="s">
        <v>5</v>
      </c>
      <c r="F38" s="572">
        <v>0</v>
      </c>
      <c r="G38" s="223">
        <v>0</v>
      </c>
      <c r="H38" s="223">
        <v>65</v>
      </c>
      <c r="I38" s="223">
        <v>0</v>
      </c>
      <c r="J38" s="669"/>
      <c r="K38" s="727"/>
      <c r="L38" s="727"/>
      <c r="M38" s="727"/>
    </row>
    <row r="39" spans="1:13" s="324" customFormat="1" ht="26.25" customHeight="1">
      <c r="A39" s="805" t="s">
        <v>302</v>
      </c>
      <c r="B39" s="805" t="s">
        <v>301</v>
      </c>
      <c r="C39" s="805" t="s">
        <v>307</v>
      </c>
      <c r="D39" s="673" t="s">
        <v>951</v>
      </c>
      <c r="E39" s="551" t="s">
        <v>2</v>
      </c>
      <c r="F39" s="572">
        <v>0.2</v>
      </c>
      <c r="G39" s="548">
        <v>42.5</v>
      </c>
      <c r="H39" s="548">
        <v>380</v>
      </c>
      <c r="I39" s="548">
        <v>0</v>
      </c>
      <c r="J39" s="886" t="s">
        <v>708</v>
      </c>
      <c r="K39" s="648">
        <v>40</v>
      </c>
      <c r="L39" s="648">
        <v>60</v>
      </c>
      <c r="M39" s="648"/>
    </row>
    <row r="40" spans="1:13" s="324" customFormat="1" ht="26.25" customHeight="1">
      <c r="A40" s="805"/>
      <c r="B40" s="805"/>
      <c r="C40" s="805"/>
      <c r="D40" s="673"/>
      <c r="E40" s="551" t="s">
        <v>4</v>
      </c>
      <c r="F40" s="572">
        <v>1.4</v>
      </c>
      <c r="G40" s="548">
        <v>240</v>
      </c>
      <c r="H40" s="548">
        <v>0</v>
      </c>
      <c r="I40" s="548">
        <v>0</v>
      </c>
      <c r="J40" s="886"/>
      <c r="K40" s="648"/>
      <c r="L40" s="648"/>
      <c r="M40" s="648"/>
    </row>
    <row r="41" spans="1:13" s="324" customFormat="1" ht="36.75" customHeight="1">
      <c r="A41" s="11" t="s">
        <v>302</v>
      </c>
      <c r="B41" s="11" t="s">
        <v>301</v>
      </c>
      <c r="C41" s="11" t="s">
        <v>308</v>
      </c>
      <c r="D41" s="553" t="s">
        <v>833</v>
      </c>
      <c r="E41" s="551" t="s">
        <v>2</v>
      </c>
      <c r="F41" s="572">
        <v>0</v>
      </c>
      <c r="G41" s="548">
        <v>15</v>
      </c>
      <c r="H41" s="548">
        <v>100</v>
      </c>
      <c r="I41" s="548">
        <v>100</v>
      </c>
      <c r="J41" s="608" t="s">
        <v>834</v>
      </c>
      <c r="K41" s="552"/>
      <c r="L41" s="552"/>
      <c r="M41" s="552">
        <v>1</v>
      </c>
    </row>
    <row r="42" spans="1:13" s="324" customFormat="1" ht="52.5" customHeight="1">
      <c r="A42" s="171" t="s">
        <v>302</v>
      </c>
      <c r="B42" s="171" t="s">
        <v>301</v>
      </c>
      <c r="C42" s="171" t="s">
        <v>309</v>
      </c>
      <c r="D42" s="551" t="s">
        <v>855</v>
      </c>
      <c r="E42" s="551" t="s">
        <v>2</v>
      </c>
      <c r="F42" s="572">
        <v>10</v>
      </c>
      <c r="G42" s="572">
        <v>0</v>
      </c>
      <c r="H42" s="572">
        <v>177</v>
      </c>
      <c r="I42" s="572">
        <v>40</v>
      </c>
      <c r="J42" s="507" t="s">
        <v>856</v>
      </c>
      <c r="K42" s="558"/>
      <c r="L42" s="561">
        <v>1</v>
      </c>
      <c r="M42" s="561">
        <v>3</v>
      </c>
    </row>
    <row r="43" spans="1:13" s="324" customFormat="1" ht="48" customHeight="1">
      <c r="A43" s="320" t="s">
        <v>302</v>
      </c>
      <c r="B43" s="320" t="s">
        <v>301</v>
      </c>
      <c r="C43" s="320" t="s">
        <v>310</v>
      </c>
      <c r="D43" s="551" t="s">
        <v>585</v>
      </c>
      <c r="E43" s="83" t="s">
        <v>2</v>
      </c>
      <c r="F43" s="223">
        <v>6.6</v>
      </c>
      <c r="G43" s="223">
        <v>3</v>
      </c>
      <c r="H43" s="223">
        <v>3</v>
      </c>
      <c r="I43" s="223">
        <v>3</v>
      </c>
      <c r="J43" s="507" t="s">
        <v>586</v>
      </c>
      <c r="K43" s="552">
        <v>10</v>
      </c>
      <c r="L43" s="552">
        <v>10</v>
      </c>
      <c r="M43" s="552">
        <v>10</v>
      </c>
    </row>
    <row r="44" spans="1:13" s="324" customFormat="1" ht="31.5" customHeight="1">
      <c r="A44" s="320" t="s">
        <v>302</v>
      </c>
      <c r="B44" s="320" t="s">
        <v>301</v>
      </c>
      <c r="C44" s="320" t="s">
        <v>311</v>
      </c>
      <c r="D44" s="551" t="s">
        <v>28</v>
      </c>
      <c r="E44" s="551" t="s">
        <v>2</v>
      </c>
      <c r="F44" s="223">
        <v>0</v>
      </c>
      <c r="G44" s="223">
        <v>0</v>
      </c>
      <c r="H44" s="223">
        <v>3</v>
      </c>
      <c r="I44" s="223">
        <v>8</v>
      </c>
      <c r="J44" s="507" t="s">
        <v>475</v>
      </c>
      <c r="K44" s="552">
        <v>100</v>
      </c>
      <c r="L44" s="552"/>
      <c r="M44" s="552"/>
    </row>
    <row r="45" spans="1:13" s="324" customFormat="1" ht="30" customHeight="1">
      <c r="A45" s="11" t="s">
        <v>302</v>
      </c>
      <c r="B45" s="11" t="s">
        <v>301</v>
      </c>
      <c r="C45" s="11" t="s">
        <v>312</v>
      </c>
      <c r="D45" s="551" t="s">
        <v>394</v>
      </c>
      <c r="E45" s="83" t="s">
        <v>2</v>
      </c>
      <c r="F45" s="223">
        <v>0</v>
      </c>
      <c r="G45" s="572">
        <v>0</v>
      </c>
      <c r="H45" s="572">
        <v>0</v>
      </c>
      <c r="I45" s="572">
        <v>50</v>
      </c>
      <c r="J45" s="507" t="s">
        <v>399</v>
      </c>
      <c r="K45" s="552"/>
      <c r="L45" s="552"/>
      <c r="M45" s="552">
        <v>100</v>
      </c>
    </row>
    <row r="46" spans="1:13" s="324" customFormat="1" ht="29.25" customHeight="1">
      <c r="A46" s="801" t="s">
        <v>302</v>
      </c>
      <c r="B46" s="801" t="s">
        <v>301</v>
      </c>
      <c r="C46" s="801" t="s">
        <v>22</v>
      </c>
      <c r="D46" s="668" t="s">
        <v>587</v>
      </c>
      <c r="E46" s="83" t="s">
        <v>2</v>
      </c>
      <c r="F46" s="572">
        <v>40</v>
      </c>
      <c r="G46" s="223">
        <v>40</v>
      </c>
      <c r="H46" s="223">
        <v>40</v>
      </c>
      <c r="I46" s="223">
        <v>40</v>
      </c>
      <c r="J46" s="876" t="s">
        <v>622</v>
      </c>
      <c r="K46" s="659">
        <v>12</v>
      </c>
      <c r="L46" s="659">
        <v>7</v>
      </c>
      <c r="M46" s="659">
        <v>7</v>
      </c>
    </row>
    <row r="47" spans="1:13" s="324" customFormat="1" ht="23.25" customHeight="1">
      <c r="A47" s="802"/>
      <c r="B47" s="802"/>
      <c r="C47" s="802"/>
      <c r="D47" s="669"/>
      <c r="E47" s="83" t="s">
        <v>15</v>
      </c>
      <c r="F47" s="572">
        <v>4.4</v>
      </c>
      <c r="G47" s="223">
        <v>4</v>
      </c>
      <c r="H47" s="223">
        <v>5</v>
      </c>
      <c r="I47" s="223">
        <v>4</v>
      </c>
      <c r="J47" s="878"/>
      <c r="K47" s="672"/>
      <c r="L47" s="672"/>
      <c r="M47" s="672"/>
    </row>
    <row r="48" spans="1:13" s="324" customFormat="1" ht="21" customHeight="1">
      <c r="A48" s="805" t="s">
        <v>302</v>
      </c>
      <c r="B48" s="805" t="s">
        <v>301</v>
      </c>
      <c r="C48" s="805" t="s">
        <v>3</v>
      </c>
      <c r="D48" s="674" t="s">
        <v>588</v>
      </c>
      <c r="E48" s="83" t="s">
        <v>2</v>
      </c>
      <c r="F48" s="223">
        <v>0</v>
      </c>
      <c r="G48" s="223">
        <v>0.5</v>
      </c>
      <c r="H48" s="223">
        <v>30</v>
      </c>
      <c r="I48" s="223">
        <v>153</v>
      </c>
      <c r="J48" s="912" t="s">
        <v>398</v>
      </c>
      <c r="K48" s="648"/>
      <c r="L48" s="648">
        <v>1</v>
      </c>
      <c r="M48" s="648">
        <v>3</v>
      </c>
    </row>
    <row r="49" spans="1:13" s="324" customFormat="1" ht="24.75" customHeight="1">
      <c r="A49" s="805"/>
      <c r="B49" s="805"/>
      <c r="C49" s="805"/>
      <c r="D49" s="674"/>
      <c r="E49" s="83" t="s">
        <v>5</v>
      </c>
      <c r="F49" s="223">
        <v>0</v>
      </c>
      <c r="G49" s="223">
        <v>0</v>
      </c>
      <c r="H49" s="223">
        <v>30</v>
      </c>
      <c r="I49" s="223">
        <v>153</v>
      </c>
      <c r="J49" s="912"/>
      <c r="K49" s="648"/>
      <c r="L49" s="648"/>
      <c r="M49" s="648"/>
    </row>
    <row r="50" spans="1:13" s="324" customFormat="1" ht="47.25" customHeight="1">
      <c r="A50" s="589" t="s">
        <v>302</v>
      </c>
      <c r="B50" s="589" t="s">
        <v>301</v>
      </c>
      <c r="C50" s="589" t="s">
        <v>10</v>
      </c>
      <c r="D50" s="540" t="s">
        <v>853</v>
      </c>
      <c r="E50" s="609" t="s">
        <v>2</v>
      </c>
      <c r="F50" s="223">
        <v>0</v>
      </c>
      <c r="G50" s="572">
        <v>0</v>
      </c>
      <c r="H50" s="223">
        <v>0</v>
      </c>
      <c r="I50" s="223">
        <v>80</v>
      </c>
      <c r="J50" s="579" t="s">
        <v>854</v>
      </c>
      <c r="K50" s="543"/>
      <c r="L50" s="566"/>
      <c r="M50" s="566" t="s">
        <v>636</v>
      </c>
    </row>
    <row r="51" spans="1:13" s="324" customFormat="1" ht="51.75" customHeight="1">
      <c r="A51" s="575" t="s">
        <v>302</v>
      </c>
      <c r="B51" s="575" t="s">
        <v>301</v>
      </c>
      <c r="C51" s="575" t="s">
        <v>6</v>
      </c>
      <c r="D51" s="540" t="s">
        <v>508</v>
      </c>
      <c r="E51" s="610" t="s">
        <v>2</v>
      </c>
      <c r="F51" s="572">
        <v>8.9</v>
      </c>
      <c r="G51" s="572">
        <v>113</v>
      </c>
      <c r="H51" s="562">
        <v>150</v>
      </c>
      <c r="I51" s="572">
        <v>0</v>
      </c>
      <c r="J51" s="579" t="s">
        <v>635</v>
      </c>
      <c r="K51" s="566" t="s">
        <v>637</v>
      </c>
      <c r="L51" s="543">
        <v>20</v>
      </c>
      <c r="M51" s="543"/>
    </row>
    <row r="52" spans="1:13" s="324" customFormat="1" ht="32.25" customHeight="1">
      <c r="A52" s="794" t="s">
        <v>302</v>
      </c>
      <c r="B52" s="794" t="s">
        <v>301</v>
      </c>
      <c r="C52" s="794" t="s">
        <v>7</v>
      </c>
      <c r="D52" s="668" t="s">
        <v>775</v>
      </c>
      <c r="E52" s="610" t="s">
        <v>5</v>
      </c>
      <c r="F52" s="572">
        <v>170</v>
      </c>
      <c r="G52" s="572">
        <v>206.2</v>
      </c>
      <c r="H52" s="572">
        <v>143</v>
      </c>
      <c r="I52" s="572">
        <v>0</v>
      </c>
      <c r="J52" s="876" t="s">
        <v>591</v>
      </c>
      <c r="K52" s="659"/>
      <c r="L52" s="659"/>
      <c r="M52" s="659">
        <v>1</v>
      </c>
    </row>
    <row r="53" spans="1:13" s="324" customFormat="1" ht="27.75" customHeight="1">
      <c r="A53" s="900"/>
      <c r="B53" s="900"/>
      <c r="C53" s="900"/>
      <c r="D53" s="695"/>
      <c r="E53" s="610" t="s">
        <v>2</v>
      </c>
      <c r="F53" s="572">
        <v>3</v>
      </c>
      <c r="G53" s="572">
        <v>3</v>
      </c>
      <c r="H53" s="572">
        <v>0</v>
      </c>
      <c r="I53" s="572">
        <v>0</v>
      </c>
      <c r="J53" s="877"/>
      <c r="K53" s="660"/>
      <c r="L53" s="660"/>
      <c r="M53" s="660"/>
    </row>
    <row r="54" spans="1:13" s="324" customFormat="1" ht="30.75" customHeight="1">
      <c r="A54" s="900"/>
      <c r="B54" s="900"/>
      <c r="C54" s="900"/>
      <c r="D54" s="695"/>
      <c r="E54" s="610" t="s">
        <v>4</v>
      </c>
      <c r="F54" s="572">
        <v>0</v>
      </c>
      <c r="G54" s="572">
        <v>0</v>
      </c>
      <c r="H54" s="572">
        <v>0</v>
      </c>
      <c r="I54" s="572">
        <v>200</v>
      </c>
      <c r="J54" s="877"/>
      <c r="K54" s="660"/>
      <c r="L54" s="660"/>
      <c r="M54" s="660"/>
    </row>
    <row r="55" spans="1:13" s="324" customFormat="1" ht="30" customHeight="1">
      <c r="A55" s="795"/>
      <c r="B55" s="795"/>
      <c r="C55" s="795"/>
      <c r="D55" s="669"/>
      <c r="E55" s="610" t="s">
        <v>15</v>
      </c>
      <c r="F55" s="572">
        <v>1</v>
      </c>
      <c r="G55" s="572">
        <v>1</v>
      </c>
      <c r="H55" s="572">
        <v>1</v>
      </c>
      <c r="I55" s="572">
        <v>1</v>
      </c>
      <c r="J55" s="878"/>
      <c r="K55" s="672"/>
      <c r="L55" s="672"/>
      <c r="M55" s="672"/>
    </row>
    <row r="56" spans="1:13" s="324" customFormat="1" ht="36.75" customHeight="1">
      <c r="A56" s="171" t="s">
        <v>302</v>
      </c>
      <c r="B56" s="171" t="s">
        <v>301</v>
      </c>
      <c r="C56" s="171" t="s">
        <v>8</v>
      </c>
      <c r="D56" s="551" t="s">
        <v>589</v>
      </c>
      <c r="E56" s="609" t="s">
        <v>2</v>
      </c>
      <c r="F56" s="223">
        <v>8</v>
      </c>
      <c r="G56" s="223">
        <v>5</v>
      </c>
      <c r="H56" s="223">
        <v>5</v>
      </c>
      <c r="I56" s="223">
        <v>5</v>
      </c>
      <c r="J56" s="580" t="s">
        <v>590</v>
      </c>
      <c r="K56" s="560">
        <v>1</v>
      </c>
      <c r="L56" s="560">
        <v>1</v>
      </c>
      <c r="M56" s="560">
        <v>1</v>
      </c>
    </row>
    <row r="57" spans="1:13" s="324" customFormat="1" ht="33.75" customHeight="1">
      <c r="A57" s="11" t="s">
        <v>302</v>
      </c>
      <c r="B57" s="11" t="s">
        <v>301</v>
      </c>
      <c r="C57" s="11" t="s">
        <v>9</v>
      </c>
      <c r="D57" s="551" t="s">
        <v>592</v>
      </c>
      <c r="E57" s="609" t="s">
        <v>2</v>
      </c>
      <c r="F57" s="572">
        <v>0</v>
      </c>
      <c r="G57" s="572">
        <v>0</v>
      </c>
      <c r="H57" s="572">
        <v>55</v>
      </c>
      <c r="I57" s="572">
        <v>0</v>
      </c>
      <c r="J57" s="507" t="s">
        <v>111</v>
      </c>
      <c r="K57" s="552"/>
      <c r="L57" s="552">
        <v>100</v>
      </c>
      <c r="M57" s="552"/>
    </row>
    <row r="58" spans="1:13" s="324" customFormat="1" ht="28.5" customHeight="1">
      <c r="A58" s="11" t="s">
        <v>302</v>
      </c>
      <c r="B58" s="11" t="s">
        <v>301</v>
      </c>
      <c r="C58" s="11" t="s">
        <v>11</v>
      </c>
      <c r="D58" s="551" t="s">
        <v>719</v>
      </c>
      <c r="E58" s="609" t="s">
        <v>2</v>
      </c>
      <c r="F58" s="223">
        <v>0</v>
      </c>
      <c r="G58" s="223">
        <v>0</v>
      </c>
      <c r="H58" s="223">
        <v>8</v>
      </c>
      <c r="I58" s="223">
        <v>8</v>
      </c>
      <c r="J58" s="507" t="s">
        <v>710</v>
      </c>
      <c r="K58" s="552"/>
      <c r="L58" s="552">
        <v>2</v>
      </c>
      <c r="M58" s="552">
        <v>2</v>
      </c>
    </row>
    <row r="59" spans="1:13" s="324" customFormat="1" ht="28.5" customHeight="1">
      <c r="A59" s="11" t="s">
        <v>302</v>
      </c>
      <c r="B59" s="11" t="s">
        <v>301</v>
      </c>
      <c r="C59" s="11" t="s">
        <v>17</v>
      </c>
      <c r="D59" s="551" t="s">
        <v>776</v>
      </c>
      <c r="E59" s="609" t="s">
        <v>2</v>
      </c>
      <c r="F59" s="223">
        <v>0</v>
      </c>
      <c r="G59" s="223">
        <v>10</v>
      </c>
      <c r="H59" s="223">
        <v>10</v>
      </c>
      <c r="I59" s="223">
        <v>10</v>
      </c>
      <c r="J59" s="507" t="s">
        <v>777</v>
      </c>
      <c r="K59" s="552">
        <v>3</v>
      </c>
      <c r="L59" s="552">
        <v>3</v>
      </c>
      <c r="M59" s="552">
        <v>3</v>
      </c>
    </row>
    <row r="60" spans="1:13" s="324" customFormat="1" ht="39" customHeight="1">
      <c r="A60" s="320" t="s">
        <v>302</v>
      </c>
      <c r="B60" s="320" t="s">
        <v>301</v>
      </c>
      <c r="C60" s="320" t="s">
        <v>13</v>
      </c>
      <c r="D60" s="551" t="s">
        <v>828</v>
      </c>
      <c r="E60" s="610" t="s">
        <v>2</v>
      </c>
      <c r="F60" s="572">
        <v>0</v>
      </c>
      <c r="G60" s="572">
        <v>18.6</v>
      </c>
      <c r="H60" s="572">
        <v>10.8</v>
      </c>
      <c r="I60" s="572">
        <v>13</v>
      </c>
      <c r="J60" s="507" t="s">
        <v>778</v>
      </c>
      <c r="K60" s="552">
        <v>5</v>
      </c>
      <c r="L60" s="552">
        <v>7</v>
      </c>
      <c r="M60" s="552">
        <v>2</v>
      </c>
    </row>
    <row r="61" spans="1:13" s="324" customFormat="1" ht="24.75" customHeight="1">
      <c r="A61" s="44" t="s">
        <v>302</v>
      </c>
      <c r="B61" s="15" t="s">
        <v>301</v>
      </c>
      <c r="C61" s="708" t="s">
        <v>290</v>
      </c>
      <c r="D61" s="708"/>
      <c r="E61" s="708"/>
      <c r="F61" s="232">
        <f>SUM(F31:F60)</f>
        <v>324.90000000000003</v>
      </c>
      <c r="G61" s="232">
        <f>SUM(G31:G60)</f>
        <v>829.8000000000001</v>
      </c>
      <c r="H61" s="232">
        <f>SUM(H31:H60)</f>
        <v>1660.8</v>
      </c>
      <c r="I61" s="232">
        <f>SUM(I31:I60)</f>
        <v>1267</v>
      </c>
      <c r="J61" s="590"/>
      <c r="K61" s="110"/>
      <c r="L61" s="110"/>
      <c r="M61" s="110"/>
    </row>
    <row r="62" spans="1:13" s="324" customFormat="1" ht="18" customHeight="1">
      <c r="A62" s="128" t="s">
        <v>302</v>
      </c>
      <c r="B62" s="611" t="s">
        <v>302</v>
      </c>
      <c r="C62" s="914" t="s">
        <v>71</v>
      </c>
      <c r="D62" s="915"/>
      <c r="E62" s="915"/>
      <c r="F62" s="915"/>
      <c r="G62" s="916"/>
      <c r="H62" s="612"/>
      <c r="I62" s="15"/>
      <c r="J62" s="606"/>
      <c r="K62" s="568"/>
      <c r="L62" s="568"/>
      <c r="M62" s="568"/>
    </row>
    <row r="63" spans="1:13" s="324" customFormat="1" ht="25.5" customHeight="1">
      <c r="A63" s="794" t="s">
        <v>302</v>
      </c>
      <c r="B63" s="794" t="s">
        <v>302</v>
      </c>
      <c r="C63" s="794" t="s">
        <v>301</v>
      </c>
      <c r="D63" s="668" t="s">
        <v>685</v>
      </c>
      <c r="E63" s="551" t="s">
        <v>18</v>
      </c>
      <c r="F63" s="548">
        <v>209</v>
      </c>
      <c r="G63" s="548">
        <v>0</v>
      </c>
      <c r="H63" s="548">
        <v>0</v>
      </c>
      <c r="I63" s="548">
        <v>0</v>
      </c>
      <c r="J63" s="897" t="s">
        <v>949</v>
      </c>
      <c r="K63" s="881">
        <v>3889</v>
      </c>
      <c r="L63" s="887"/>
      <c r="M63" s="887"/>
    </row>
    <row r="64" spans="1:13" s="324" customFormat="1" ht="28.5" customHeight="1">
      <c r="A64" s="900"/>
      <c r="B64" s="900"/>
      <c r="C64" s="900"/>
      <c r="D64" s="695"/>
      <c r="E64" s="551" t="s">
        <v>2</v>
      </c>
      <c r="F64" s="548">
        <v>90.9</v>
      </c>
      <c r="G64" s="548">
        <v>4</v>
      </c>
      <c r="H64" s="548">
        <v>0</v>
      </c>
      <c r="I64" s="548">
        <v>0</v>
      </c>
      <c r="J64" s="898"/>
      <c r="K64" s="882"/>
      <c r="L64" s="882"/>
      <c r="M64" s="882"/>
    </row>
    <row r="65" spans="1:13" s="324" customFormat="1" ht="30" customHeight="1">
      <c r="A65" s="900"/>
      <c r="B65" s="900"/>
      <c r="C65" s="900"/>
      <c r="D65" s="695"/>
      <c r="E65" s="551" t="s">
        <v>4</v>
      </c>
      <c r="F65" s="548">
        <v>361.4</v>
      </c>
      <c r="G65" s="548">
        <v>45</v>
      </c>
      <c r="H65" s="548">
        <v>0</v>
      </c>
      <c r="I65" s="548">
        <v>0</v>
      </c>
      <c r="J65" s="898"/>
      <c r="K65" s="882"/>
      <c r="L65" s="882"/>
      <c r="M65" s="882"/>
    </row>
    <row r="66" spans="1:13" s="324" customFormat="1" ht="21.75" customHeight="1">
      <c r="A66" s="795"/>
      <c r="B66" s="795"/>
      <c r="C66" s="795"/>
      <c r="D66" s="669"/>
      <c r="E66" s="551" t="s">
        <v>5</v>
      </c>
      <c r="F66" s="548">
        <v>31.9</v>
      </c>
      <c r="G66" s="548">
        <v>4</v>
      </c>
      <c r="H66" s="548">
        <v>0</v>
      </c>
      <c r="I66" s="548">
        <v>0</v>
      </c>
      <c r="J66" s="899"/>
      <c r="K66" s="883"/>
      <c r="L66" s="883"/>
      <c r="M66" s="883"/>
    </row>
    <row r="67" spans="1:13" s="324" customFormat="1" ht="23.25" customHeight="1">
      <c r="A67" s="908" t="s">
        <v>302</v>
      </c>
      <c r="B67" s="908" t="s">
        <v>302</v>
      </c>
      <c r="C67" s="908" t="s">
        <v>302</v>
      </c>
      <c r="D67" s="674" t="s">
        <v>594</v>
      </c>
      <c r="E67" s="84" t="s">
        <v>2</v>
      </c>
      <c r="F67" s="548">
        <v>0</v>
      </c>
      <c r="G67" s="548">
        <v>15</v>
      </c>
      <c r="H67" s="229">
        <v>14</v>
      </c>
      <c r="I67" s="229">
        <v>38</v>
      </c>
      <c r="J67" s="913" t="s">
        <v>400</v>
      </c>
      <c r="K67" s="888"/>
      <c r="L67" s="888"/>
      <c r="M67" s="892">
        <v>900</v>
      </c>
    </row>
    <row r="68" spans="1:13" s="324" customFormat="1" ht="22.5" customHeight="1">
      <c r="A68" s="908"/>
      <c r="B68" s="908"/>
      <c r="C68" s="908"/>
      <c r="D68" s="674"/>
      <c r="E68" s="84" t="s">
        <v>4</v>
      </c>
      <c r="F68" s="548">
        <v>0</v>
      </c>
      <c r="G68" s="548">
        <v>0</v>
      </c>
      <c r="H68" s="229">
        <v>80</v>
      </c>
      <c r="I68" s="229">
        <v>215.4</v>
      </c>
      <c r="J68" s="913"/>
      <c r="K68" s="888"/>
      <c r="L68" s="888"/>
      <c r="M68" s="888"/>
    </row>
    <row r="69" spans="1:13" s="324" customFormat="1" ht="25.5" customHeight="1">
      <c r="A69" s="901" t="s">
        <v>302</v>
      </c>
      <c r="B69" s="901" t="s">
        <v>302</v>
      </c>
      <c r="C69" s="901" t="s">
        <v>303</v>
      </c>
      <c r="D69" s="668" t="s">
        <v>691</v>
      </c>
      <c r="E69" s="84" t="s">
        <v>2</v>
      </c>
      <c r="F69" s="548">
        <v>0</v>
      </c>
      <c r="G69" s="229">
        <v>4</v>
      </c>
      <c r="H69" s="229">
        <v>12</v>
      </c>
      <c r="I69" s="229">
        <v>20</v>
      </c>
      <c r="J69" s="894" t="s">
        <v>952</v>
      </c>
      <c r="K69" s="887"/>
      <c r="L69" s="887"/>
      <c r="M69" s="911">
        <v>2</v>
      </c>
    </row>
    <row r="70" spans="1:13" s="324" customFormat="1" ht="25.5" customHeight="1">
      <c r="A70" s="902"/>
      <c r="B70" s="902"/>
      <c r="C70" s="902"/>
      <c r="D70" s="695"/>
      <c r="E70" s="84" t="s">
        <v>4</v>
      </c>
      <c r="F70" s="548">
        <v>0</v>
      </c>
      <c r="G70" s="229">
        <v>20</v>
      </c>
      <c r="H70" s="229">
        <v>70</v>
      </c>
      <c r="I70" s="229">
        <v>110</v>
      </c>
      <c r="J70" s="895"/>
      <c r="K70" s="882"/>
      <c r="L70" s="882"/>
      <c r="M70" s="900"/>
    </row>
    <row r="71" spans="1:13" s="324" customFormat="1" ht="24" customHeight="1">
      <c r="A71" s="903" t="s">
        <v>302</v>
      </c>
      <c r="B71" s="903" t="s">
        <v>302</v>
      </c>
      <c r="C71" s="903" t="s">
        <v>304</v>
      </c>
      <c r="D71" s="668" t="s">
        <v>339</v>
      </c>
      <c r="E71" s="551" t="s">
        <v>2</v>
      </c>
      <c r="F71" s="548">
        <v>0</v>
      </c>
      <c r="G71" s="548">
        <v>18.6</v>
      </c>
      <c r="H71" s="548">
        <v>0</v>
      </c>
      <c r="I71" s="548">
        <v>0</v>
      </c>
      <c r="J71" s="894" t="s">
        <v>595</v>
      </c>
      <c r="K71" s="889">
        <v>60</v>
      </c>
      <c r="L71" s="889">
        <v>37</v>
      </c>
      <c r="M71" s="893"/>
    </row>
    <row r="72" spans="1:13" s="324" customFormat="1" ht="20.25" customHeight="1">
      <c r="A72" s="904"/>
      <c r="B72" s="904"/>
      <c r="C72" s="904"/>
      <c r="D72" s="695"/>
      <c r="E72" s="551" t="s">
        <v>4</v>
      </c>
      <c r="F72" s="548">
        <v>82.7</v>
      </c>
      <c r="G72" s="548">
        <v>1655</v>
      </c>
      <c r="H72" s="548">
        <v>1000</v>
      </c>
      <c r="I72" s="548">
        <v>0</v>
      </c>
      <c r="J72" s="895"/>
      <c r="K72" s="890"/>
      <c r="L72" s="890"/>
      <c r="M72" s="890"/>
    </row>
    <row r="73" spans="1:13" s="324" customFormat="1" ht="18.75" customHeight="1">
      <c r="A73" s="905"/>
      <c r="B73" s="905"/>
      <c r="C73" s="905"/>
      <c r="D73" s="669"/>
      <c r="E73" s="551" t="s">
        <v>5</v>
      </c>
      <c r="F73" s="548">
        <v>14.7</v>
      </c>
      <c r="G73" s="548">
        <v>292</v>
      </c>
      <c r="H73" s="548">
        <v>176</v>
      </c>
      <c r="I73" s="548">
        <v>0</v>
      </c>
      <c r="J73" s="896"/>
      <c r="K73" s="891"/>
      <c r="L73" s="891"/>
      <c r="M73" s="891"/>
    </row>
    <row r="74" spans="1:13" s="324" customFormat="1" ht="24.75" customHeight="1">
      <c r="A74" s="903" t="s">
        <v>302</v>
      </c>
      <c r="B74" s="903" t="s">
        <v>302</v>
      </c>
      <c r="C74" s="903" t="s">
        <v>305</v>
      </c>
      <c r="D74" s="668" t="s">
        <v>929</v>
      </c>
      <c r="E74" s="84" t="s">
        <v>2</v>
      </c>
      <c r="F74" s="548">
        <v>38.5</v>
      </c>
      <c r="G74" s="229">
        <v>113</v>
      </c>
      <c r="H74" s="229">
        <v>113</v>
      </c>
      <c r="I74" s="229">
        <v>37</v>
      </c>
      <c r="J74" s="894" t="s">
        <v>401</v>
      </c>
      <c r="K74" s="889">
        <v>42</v>
      </c>
      <c r="L74" s="889">
        <v>42</v>
      </c>
      <c r="M74" s="889">
        <v>15</v>
      </c>
    </row>
    <row r="75" spans="1:13" s="324" customFormat="1" ht="22.5" customHeight="1">
      <c r="A75" s="904"/>
      <c r="B75" s="904"/>
      <c r="C75" s="904"/>
      <c r="D75" s="695"/>
      <c r="E75" s="551" t="s">
        <v>4</v>
      </c>
      <c r="F75" s="548">
        <v>0</v>
      </c>
      <c r="G75" s="229">
        <v>1275</v>
      </c>
      <c r="H75" s="229">
        <v>1275</v>
      </c>
      <c r="I75" s="229">
        <v>423</v>
      </c>
      <c r="J75" s="895"/>
      <c r="K75" s="890"/>
      <c r="L75" s="890"/>
      <c r="M75" s="890"/>
    </row>
    <row r="76" spans="1:13" s="324" customFormat="1" ht="27" customHeight="1">
      <c r="A76" s="905"/>
      <c r="B76" s="905"/>
      <c r="C76" s="905"/>
      <c r="D76" s="669"/>
      <c r="E76" s="551" t="s">
        <v>5</v>
      </c>
      <c r="F76" s="548">
        <v>0</v>
      </c>
      <c r="G76" s="229">
        <v>113</v>
      </c>
      <c r="H76" s="229">
        <v>113</v>
      </c>
      <c r="I76" s="229">
        <v>37</v>
      </c>
      <c r="J76" s="896"/>
      <c r="K76" s="891"/>
      <c r="L76" s="891"/>
      <c r="M76" s="891"/>
    </row>
    <row r="77" spans="1:13" s="324" customFormat="1" ht="19.5" customHeight="1">
      <c r="A77" s="903" t="s">
        <v>302</v>
      </c>
      <c r="B77" s="903" t="s">
        <v>302</v>
      </c>
      <c r="C77" s="903" t="s">
        <v>306</v>
      </c>
      <c r="D77" s="668" t="s">
        <v>333</v>
      </c>
      <c r="E77" s="551" t="s">
        <v>2</v>
      </c>
      <c r="F77" s="548">
        <v>19.7</v>
      </c>
      <c r="G77" s="548">
        <v>25</v>
      </c>
      <c r="H77" s="548">
        <v>20</v>
      </c>
      <c r="I77" s="548">
        <v>0</v>
      </c>
      <c r="J77" s="894" t="s">
        <v>401</v>
      </c>
      <c r="K77" s="889">
        <v>66</v>
      </c>
      <c r="L77" s="889">
        <v>32</v>
      </c>
      <c r="M77" s="893"/>
    </row>
    <row r="78" spans="1:13" s="324" customFormat="1" ht="20.25" customHeight="1">
      <c r="A78" s="904"/>
      <c r="B78" s="904"/>
      <c r="C78" s="904"/>
      <c r="D78" s="695"/>
      <c r="E78" s="551" t="s">
        <v>4</v>
      </c>
      <c r="F78" s="548">
        <v>0</v>
      </c>
      <c r="G78" s="548">
        <v>460</v>
      </c>
      <c r="H78" s="548">
        <v>204</v>
      </c>
      <c r="I78" s="548">
        <v>0</v>
      </c>
      <c r="J78" s="895"/>
      <c r="K78" s="890"/>
      <c r="L78" s="890"/>
      <c r="M78" s="890"/>
    </row>
    <row r="79" spans="1:13" s="324" customFormat="1" ht="19.5" customHeight="1">
      <c r="A79" s="905"/>
      <c r="B79" s="905"/>
      <c r="C79" s="905"/>
      <c r="D79" s="669"/>
      <c r="E79" s="551" t="s">
        <v>5</v>
      </c>
      <c r="F79" s="548">
        <v>0</v>
      </c>
      <c r="G79" s="548">
        <v>40</v>
      </c>
      <c r="H79" s="548">
        <v>20</v>
      </c>
      <c r="I79" s="548">
        <v>0</v>
      </c>
      <c r="J79" s="896"/>
      <c r="K79" s="891"/>
      <c r="L79" s="891"/>
      <c r="M79" s="891"/>
    </row>
    <row r="80" spans="1:13" s="324" customFormat="1" ht="31.5" customHeight="1">
      <c r="A80" s="613" t="s">
        <v>302</v>
      </c>
      <c r="B80" s="613" t="s">
        <v>302</v>
      </c>
      <c r="C80" s="613" t="s">
        <v>307</v>
      </c>
      <c r="D80" s="564" t="s">
        <v>348</v>
      </c>
      <c r="E80" s="84" t="s">
        <v>2</v>
      </c>
      <c r="F80" s="229">
        <v>2</v>
      </c>
      <c r="G80" s="229">
        <v>5</v>
      </c>
      <c r="H80" s="448">
        <v>0</v>
      </c>
      <c r="I80" s="229">
        <v>0</v>
      </c>
      <c r="J80" s="614" t="s">
        <v>446</v>
      </c>
      <c r="K80" s="618">
        <v>2</v>
      </c>
      <c r="L80" s="615"/>
      <c r="M80" s="615"/>
    </row>
    <row r="81" spans="1:13" s="324" customFormat="1" ht="21.75" customHeight="1">
      <c r="A81" s="903" t="s">
        <v>302</v>
      </c>
      <c r="B81" s="903" t="s">
        <v>302</v>
      </c>
      <c r="C81" s="903" t="s">
        <v>308</v>
      </c>
      <c r="D81" s="668" t="s">
        <v>512</v>
      </c>
      <c r="E81" s="84" t="s">
        <v>2</v>
      </c>
      <c r="F81" s="229">
        <v>0</v>
      </c>
      <c r="G81" s="229">
        <v>10</v>
      </c>
      <c r="H81" s="229">
        <v>0</v>
      </c>
      <c r="I81" s="229">
        <v>0</v>
      </c>
      <c r="J81" s="909" t="s">
        <v>513</v>
      </c>
      <c r="K81" s="889">
        <v>2</v>
      </c>
      <c r="L81" s="893"/>
      <c r="M81" s="893"/>
    </row>
    <row r="82" spans="1:13" s="324" customFormat="1" ht="21.75" customHeight="1">
      <c r="A82" s="905"/>
      <c r="B82" s="905"/>
      <c r="C82" s="905"/>
      <c r="D82" s="669"/>
      <c r="E82" s="84" t="s">
        <v>4</v>
      </c>
      <c r="F82" s="229">
        <v>0</v>
      </c>
      <c r="G82" s="229">
        <v>0</v>
      </c>
      <c r="H82" s="229">
        <v>53.6</v>
      </c>
      <c r="I82" s="229">
        <v>0</v>
      </c>
      <c r="J82" s="910"/>
      <c r="K82" s="891"/>
      <c r="L82" s="891"/>
      <c r="M82" s="891"/>
    </row>
    <row r="83" spans="1:13" s="324" customFormat="1" ht="34.5" customHeight="1">
      <c r="A83" s="616" t="s">
        <v>302</v>
      </c>
      <c r="B83" s="616" t="s">
        <v>302</v>
      </c>
      <c r="C83" s="616" t="s">
        <v>309</v>
      </c>
      <c r="D83" s="551" t="s">
        <v>651</v>
      </c>
      <c r="E83" s="551" t="s">
        <v>2</v>
      </c>
      <c r="F83" s="548">
        <v>0</v>
      </c>
      <c r="G83" s="548">
        <v>0</v>
      </c>
      <c r="H83" s="548">
        <v>10</v>
      </c>
      <c r="I83" s="548">
        <v>0</v>
      </c>
      <c r="J83" s="617" t="s">
        <v>441</v>
      </c>
      <c r="K83" s="588"/>
      <c r="L83" s="588" t="s">
        <v>402</v>
      </c>
      <c r="M83" s="588"/>
    </row>
    <row r="84" spans="1:13" s="324" customFormat="1" ht="17.25" customHeight="1">
      <c r="A84" s="44" t="s">
        <v>302</v>
      </c>
      <c r="B84" s="15" t="s">
        <v>301</v>
      </c>
      <c r="C84" s="708" t="s">
        <v>290</v>
      </c>
      <c r="D84" s="708"/>
      <c r="E84" s="708"/>
      <c r="F84" s="232">
        <f>SUM(F63:F83)</f>
        <v>850.8000000000001</v>
      </c>
      <c r="G84" s="232">
        <f>SUM(G63:G83)</f>
        <v>4098.6</v>
      </c>
      <c r="H84" s="232">
        <f>SUM(H63:H83)</f>
        <v>3160.6</v>
      </c>
      <c r="I84" s="232">
        <f>SUM(I63:I83)</f>
        <v>880.4</v>
      </c>
      <c r="J84" s="590"/>
      <c r="K84" s="110"/>
      <c r="L84" s="110"/>
      <c r="M84" s="110"/>
    </row>
    <row r="85" spans="1:13" s="324" customFormat="1" ht="18.75" customHeight="1">
      <c r="A85" s="44" t="s">
        <v>302</v>
      </c>
      <c r="B85" s="770" t="s">
        <v>291</v>
      </c>
      <c r="C85" s="770"/>
      <c r="D85" s="770"/>
      <c r="E85" s="770"/>
      <c r="F85" s="233">
        <f>+F84+F61</f>
        <v>1175.7</v>
      </c>
      <c r="G85" s="233">
        <f>+G84+G61</f>
        <v>4928.400000000001</v>
      </c>
      <c r="H85" s="233">
        <f>+H84+H61</f>
        <v>4821.4</v>
      </c>
      <c r="I85" s="233">
        <f>+I84+I61</f>
        <v>2147.4</v>
      </c>
      <c r="J85" s="590"/>
      <c r="K85" s="110"/>
      <c r="L85" s="110"/>
      <c r="M85" s="110"/>
    </row>
    <row r="86" spans="1:13" s="324" customFormat="1" ht="17.25" customHeight="1">
      <c r="A86" s="683" t="s">
        <v>292</v>
      </c>
      <c r="B86" s="683"/>
      <c r="C86" s="683"/>
      <c r="D86" s="683"/>
      <c r="E86" s="683"/>
      <c r="F86" s="364">
        <f>+F85+F28</f>
        <v>1245</v>
      </c>
      <c r="G86" s="364">
        <f>+G85+G28</f>
        <v>5162.900000000001</v>
      </c>
      <c r="H86" s="466">
        <f>+H85+H28</f>
        <v>5017.299999999999</v>
      </c>
      <c r="I86" s="466">
        <f>+I85+I28</f>
        <v>2198.9</v>
      </c>
      <c r="J86" s="884"/>
      <c r="K86" s="885"/>
      <c r="L86" s="885"/>
      <c r="M86" s="885"/>
    </row>
    <row r="87" spans="1:13" ht="17.25" customHeight="1">
      <c r="A87" s="734" t="s">
        <v>320</v>
      </c>
      <c r="B87" s="735"/>
      <c r="C87" s="735"/>
      <c r="D87" s="735"/>
      <c r="E87" s="736"/>
      <c r="F87" s="223"/>
      <c r="G87" s="223"/>
      <c r="H87" s="223"/>
      <c r="I87" s="223"/>
      <c r="J87" s="884"/>
      <c r="K87" s="885"/>
      <c r="L87" s="885"/>
      <c r="M87" s="885"/>
    </row>
    <row r="88" spans="1:13" ht="14.25">
      <c r="A88" s="731" t="s">
        <v>21</v>
      </c>
      <c r="B88" s="732"/>
      <c r="C88" s="732"/>
      <c r="D88" s="732"/>
      <c r="E88" s="733"/>
      <c r="F88" s="341">
        <f>SUM(F89:F94)</f>
        <v>564.1</v>
      </c>
      <c r="G88" s="341">
        <f>SUM(G89:G94)</f>
        <v>626.2</v>
      </c>
      <c r="H88" s="341">
        <f>SUM(H89:H94)</f>
        <v>1303.8</v>
      </c>
      <c r="I88" s="341">
        <f>SUM(I89:I94)</f>
        <v>714</v>
      </c>
      <c r="J88" s="884"/>
      <c r="K88" s="885"/>
      <c r="L88" s="885"/>
      <c r="M88" s="885"/>
    </row>
    <row r="89" spans="1:13" ht="14.25" customHeight="1">
      <c r="A89" s="640" t="s">
        <v>459</v>
      </c>
      <c r="B89" s="641"/>
      <c r="C89" s="641"/>
      <c r="D89" s="641"/>
      <c r="E89" s="642"/>
      <c r="F89" s="245">
        <f>+F83+F81+F80+F77+F74+F71+F69+F67+F64+F60+F59+F58+F57+F56+F53+F51+F50+F48+F46+F45+F44+F43+F42+F41+F39+F37+F36+F35+F32+F31+F26+F23+F19+F18+F17+F12+F20</f>
        <v>355.1</v>
      </c>
      <c r="G89" s="245">
        <f>+G83+G81+G80+G77+G74+G71+G69+G67+G64+G60+G59+G58+G57+G56+G53+G51+G50+G48+G46+G45+G44+G43+G42+G41+G39+G37+G36+G35+G32+G31+G26+G23+G19+G18+G17+G12+G20</f>
        <v>626.2</v>
      </c>
      <c r="H89" s="245">
        <f>+H83+H81+H80+H77+H74+H71+H69+H67+H64+H60+H59+H58+H57+H56+H53+H51+H50+H48+H46+H45+H44+H43+H42+H41+H39+H37+H36+H35+H32+H31+H26+H23+H19+H18+H17+H12+H20</f>
        <v>1303.8</v>
      </c>
      <c r="I89" s="245">
        <f>+I83+I81+I80+I77+I74+I71+I69+I67+I64+I60+I59+I58+I57+I56+I53+I51+I50+I48+I46+I45+I44+I43+I42+I41+I39+I37+I36+I35+I32+I31+I26+I23+I19+I18+I17+I12+I20</f>
        <v>714</v>
      </c>
      <c r="J89" s="884"/>
      <c r="K89" s="885"/>
      <c r="L89" s="885"/>
      <c r="M89" s="885"/>
    </row>
    <row r="90" spans="1:13" ht="15" customHeight="1">
      <c r="A90" s="640" t="s">
        <v>460</v>
      </c>
      <c r="B90" s="641"/>
      <c r="C90" s="641"/>
      <c r="D90" s="641"/>
      <c r="E90" s="642"/>
      <c r="F90" s="257"/>
      <c r="G90" s="257"/>
      <c r="H90" s="257"/>
      <c r="I90" s="257"/>
      <c r="J90" s="884"/>
      <c r="K90" s="885"/>
      <c r="L90" s="885"/>
      <c r="M90" s="885"/>
    </row>
    <row r="91" spans="1:13" ht="14.25" customHeight="1">
      <c r="A91" s="640" t="s">
        <v>461</v>
      </c>
      <c r="B91" s="641"/>
      <c r="C91" s="641"/>
      <c r="D91" s="641"/>
      <c r="E91" s="642"/>
      <c r="F91" s="257"/>
      <c r="G91" s="257"/>
      <c r="H91" s="257"/>
      <c r="I91" s="257"/>
      <c r="J91" s="884"/>
      <c r="K91" s="885"/>
      <c r="L91" s="885"/>
      <c r="M91" s="885"/>
    </row>
    <row r="92" spans="1:13" ht="15" customHeight="1">
      <c r="A92" s="640" t="s">
        <v>462</v>
      </c>
      <c r="B92" s="641"/>
      <c r="C92" s="641"/>
      <c r="D92" s="641"/>
      <c r="E92" s="642"/>
      <c r="F92" s="257"/>
      <c r="G92" s="257"/>
      <c r="H92" s="257"/>
      <c r="I92" s="257"/>
      <c r="J92" s="884"/>
      <c r="K92" s="885"/>
      <c r="L92" s="885"/>
      <c r="M92" s="885"/>
    </row>
    <row r="93" spans="1:13" ht="14.25" customHeight="1">
      <c r="A93" s="640" t="s">
        <v>463</v>
      </c>
      <c r="B93" s="641"/>
      <c r="C93" s="641"/>
      <c r="D93" s="641"/>
      <c r="E93" s="642"/>
      <c r="F93" s="257"/>
      <c r="G93" s="257"/>
      <c r="H93" s="257"/>
      <c r="I93" s="257"/>
      <c r="J93" s="884"/>
      <c r="K93" s="885"/>
      <c r="L93" s="885"/>
      <c r="M93" s="885"/>
    </row>
    <row r="94" spans="1:13" ht="12.75">
      <c r="A94" s="640" t="s">
        <v>464</v>
      </c>
      <c r="B94" s="641"/>
      <c r="C94" s="641"/>
      <c r="D94" s="641"/>
      <c r="E94" s="642"/>
      <c r="F94" s="257">
        <f>+F63</f>
        <v>209</v>
      </c>
      <c r="G94" s="257">
        <f>+G63</f>
        <v>0</v>
      </c>
      <c r="H94" s="257">
        <f>+H63</f>
        <v>0</v>
      </c>
      <c r="I94" s="257">
        <f>+I63</f>
        <v>0</v>
      </c>
      <c r="J94" s="884"/>
      <c r="K94" s="885"/>
      <c r="L94" s="885"/>
      <c r="M94" s="885"/>
    </row>
    <row r="95" spans="1:13" ht="14.25">
      <c r="A95" s="740" t="s">
        <v>20</v>
      </c>
      <c r="B95" s="741"/>
      <c r="C95" s="741"/>
      <c r="D95" s="741"/>
      <c r="E95" s="742"/>
      <c r="F95" s="341">
        <f>SUM(F96:F99)</f>
        <v>680.9</v>
      </c>
      <c r="G95" s="341">
        <f>SUM(G96:G99)</f>
        <v>4536.7</v>
      </c>
      <c r="H95" s="341">
        <f>SUM(H96:H99)</f>
        <v>3713.5</v>
      </c>
      <c r="I95" s="341">
        <f>SUM(I96:I99)</f>
        <v>1484.9</v>
      </c>
      <c r="J95" s="884"/>
      <c r="K95" s="885"/>
      <c r="L95" s="885"/>
      <c r="M95" s="885"/>
    </row>
    <row r="96" spans="1:13" ht="15.75" customHeight="1">
      <c r="A96" s="640" t="s">
        <v>465</v>
      </c>
      <c r="B96" s="641"/>
      <c r="C96" s="641"/>
      <c r="D96" s="641"/>
      <c r="E96" s="642"/>
      <c r="F96" s="257">
        <f>+F82+F78+F75+F72+F70+F68+F65+F54+F40+F33+F24</f>
        <v>445.59999999999997</v>
      </c>
      <c r="G96" s="257">
        <f>+G82+G78+G75+G72+G70+G68+G65+G54+G40+G33+G24</f>
        <v>3842</v>
      </c>
      <c r="H96" s="257">
        <f>+H82+H78+H75+H72+H70+H68+H65+H54+H40+H33+H24</f>
        <v>3088</v>
      </c>
      <c r="I96" s="257">
        <f>+I82+I78+I75+I72+I70+I68+I65+I54+I40+I33+I24</f>
        <v>1231.4</v>
      </c>
      <c r="J96" s="884"/>
      <c r="K96" s="885"/>
      <c r="L96" s="885"/>
      <c r="M96" s="885"/>
    </row>
    <row r="97" spans="1:13" ht="14.25" customHeight="1">
      <c r="A97" s="640" t="s">
        <v>466</v>
      </c>
      <c r="B97" s="641"/>
      <c r="C97" s="641"/>
      <c r="D97" s="641"/>
      <c r="E97" s="642"/>
      <c r="F97" s="257">
        <f>+F79+F76+F73+F66+F52+F49+F22+F21+F38</f>
        <v>226.4</v>
      </c>
      <c r="G97" s="257">
        <f>+G79+G76+G73+G66+G52+G49+G22+G21+G38</f>
        <v>668.2</v>
      </c>
      <c r="H97" s="257">
        <f>+H79+H76+H73+H66+H52+H49+H22+H21+H38</f>
        <v>548</v>
      </c>
      <c r="I97" s="257">
        <f>+I79+I76+I73+I66+I52+I49+I22+I21+I38</f>
        <v>191</v>
      </c>
      <c r="J97" s="884"/>
      <c r="K97" s="885"/>
      <c r="L97" s="885"/>
      <c r="M97" s="885"/>
    </row>
    <row r="98" spans="1:13" ht="12.75" customHeight="1">
      <c r="A98" s="640" t="s">
        <v>467</v>
      </c>
      <c r="B98" s="641"/>
      <c r="C98" s="641"/>
      <c r="D98" s="641"/>
      <c r="E98" s="642"/>
      <c r="F98" s="257">
        <f>+F55+F47+F14</f>
        <v>8.9</v>
      </c>
      <c r="G98" s="257">
        <f>+G55+G47+G14</f>
        <v>8.5</v>
      </c>
      <c r="H98" s="257">
        <f>+H55+H47+H14</f>
        <v>9.5</v>
      </c>
      <c r="I98" s="257">
        <f>+I55+I47+I14</f>
        <v>8.5</v>
      </c>
      <c r="J98" s="884"/>
      <c r="K98" s="885"/>
      <c r="L98" s="885"/>
      <c r="M98" s="885"/>
    </row>
    <row r="99" spans="1:13" ht="13.5" customHeight="1">
      <c r="A99" s="640" t="s">
        <v>468</v>
      </c>
      <c r="B99" s="641"/>
      <c r="C99" s="641"/>
      <c r="D99" s="641"/>
      <c r="E99" s="642"/>
      <c r="F99" s="257">
        <f>+F34+F25</f>
        <v>0</v>
      </c>
      <c r="G99" s="257">
        <f>+G34+G25</f>
        <v>18</v>
      </c>
      <c r="H99" s="257">
        <f>+H34+H25</f>
        <v>68</v>
      </c>
      <c r="I99" s="257">
        <f>+I34+I25</f>
        <v>54</v>
      </c>
      <c r="J99" s="884"/>
      <c r="K99" s="885"/>
      <c r="L99" s="885"/>
      <c r="M99" s="885"/>
    </row>
    <row r="100" spans="1:13" ht="12.75" customHeight="1">
      <c r="A100" s="772"/>
      <c r="B100" s="772"/>
      <c r="C100" s="772"/>
      <c r="D100" s="772"/>
      <c r="E100" s="772"/>
      <c r="F100" s="639"/>
      <c r="G100" s="639"/>
      <c r="H100" s="170"/>
      <c r="I100" s="170"/>
      <c r="J100" s="345"/>
      <c r="K100" s="346"/>
      <c r="L100" s="346"/>
      <c r="M100" s="346"/>
    </row>
  </sheetData>
  <sheetProtection/>
  <mergeCells count="186">
    <mergeCell ref="A52:A55"/>
    <mergeCell ref="J67:J68"/>
    <mergeCell ref="J52:J55"/>
    <mergeCell ref="M46:M47"/>
    <mergeCell ref="K46:K47"/>
    <mergeCell ref="K32:K34"/>
    <mergeCell ref="A99:E99"/>
    <mergeCell ref="A94:E94"/>
    <mergeCell ref="A88:E88"/>
    <mergeCell ref="A63:A66"/>
    <mergeCell ref="C62:G62"/>
    <mergeCell ref="A100:G100"/>
    <mergeCell ref="B85:E85"/>
    <mergeCell ref="A92:E92"/>
    <mergeCell ref="D67:D68"/>
    <mergeCell ref="A91:E91"/>
    <mergeCell ref="A86:E86"/>
    <mergeCell ref="A87:E87"/>
    <mergeCell ref="K67:K68"/>
    <mergeCell ref="A4:A8"/>
    <mergeCell ref="B4:B8"/>
    <mergeCell ref="D4:D8"/>
    <mergeCell ref="E4:E8"/>
    <mergeCell ref="C15:E15"/>
    <mergeCell ref="A9:M9"/>
    <mergeCell ref="B10:M10"/>
    <mergeCell ref="J20:J21"/>
    <mergeCell ref="M52:M55"/>
    <mergeCell ref="M20:M21"/>
    <mergeCell ref="K69:K70"/>
    <mergeCell ref="K48:K49"/>
    <mergeCell ref="A32:A34"/>
    <mergeCell ref="D46:D47"/>
    <mergeCell ref="C46:C47"/>
    <mergeCell ref="B46:B47"/>
    <mergeCell ref="D63:D66"/>
    <mergeCell ref="J48:J49"/>
    <mergeCell ref="K23:K25"/>
    <mergeCell ref="L63:L66"/>
    <mergeCell ref="E12:E13"/>
    <mergeCell ref="L20:L21"/>
    <mergeCell ref="I4:I8"/>
    <mergeCell ref="B28:E28"/>
    <mergeCell ref="C20:C21"/>
    <mergeCell ref="C27:E27"/>
    <mergeCell ref="B23:B25"/>
    <mergeCell ref="F4:F8"/>
    <mergeCell ref="J23:J25"/>
    <mergeCell ref="B29:M29"/>
    <mergeCell ref="D37:D38"/>
    <mergeCell ref="B39:B40"/>
    <mergeCell ref="C61:E61"/>
    <mergeCell ref="M48:M49"/>
    <mergeCell ref="K52:K55"/>
    <mergeCell ref="D23:D25"/>
    <mergeCell ref="J46:J47"/>
    <mergeCell ref="C32:C34"/>
    <mergeCell ref="A90:E90"/>
    <mergeCell ref="C81:C82"/>
    <mergeCell ref="A81:A82"/>
    <mergeCell ref="J81:J82"/>
    <mergeCell ref="J77:J79"/>
    <mergeCell ref="B81:B82"/>
    <mergeCell ref="D81:D82"/>
    <mergeCell ref="D77:D79"/>
    <mergeCell ref="C77:C79"/>
    <mergeCell ref="B77:B79"/>
    <mergeCell ref="A67:A68"/>
    <mergeCell ref="B67:B68"/>
    <mergeCell ref="A71:A73"/>
    <mergeCell ref="A77:A79"/>
    <mergeCell ref="A98:E98"/>
    <mergeCell ref="J87:M87"/>
    <mergeCell ref="J86:M86"/>
    <mergeCell ref="K81:K82"/>
    <mergeCell ref="A96:E96"/>
    <mergeCell ref="A97:E97"/>
    <mergeCell ref="C74:C76"/>
    <mergeCell ref="C67:C68"/>
    <mergeCell ref="C71:C73"/>
    <mergeCell ref="C84:E84"/>
    <mergeCell ref="A95:E95"/>
    <mergeCell ref="A39:A40"/>
    <mergeCell ref="B48:B49"/>
    <mergeCell ref="A46:A47"/>
    <mergeCell ref="B69:B70"/>
    <mergeCell ref="B71:B73"/>
    <mergeCell ref="C37:C38"/>
    <mergeCell ref="B37:B38"/>
    <mergeCell ref="K5:M5"/>
    <mergeCell ref="M23:M25"/>
    <mergeCell ref="C16:M16"/>
    <mergeCell ref="C12:C14"/>
    <mergeCell ref="G12:G13"/>
    <mergeCell ref="B12:B14"/>
    <mergeCell ref="D32:D34"/>
    <mergeCell ref="J37:J38"/>
    <mergeCell ref="A20:A21"/>
    <mergeCell ref="G4:G8"/>
    <mergeCell ref="J4:M4"/>
    <mergeCell ref="C4:C8"/>
    <mergeCell ref="B20:B21"/>
    <mergeCell ref="M6:M8"/>
    <mergeCell ref="D12:D14"/>
    <mergeCell ref="C11:M11"/>
    <mergeCell ref="K20:K21"/>
    <mergeCell ref="D20:D21"/>
    <mergeCell ref="A48:A49"/>
    <mergeCell ref="C48:C49"/>
    <mergeCell ref="C52:C55"/>
    <mergeCell ref="C63:C66"/>
    <mergeCell ref="C69:C70"/>
    <mergeCell ref="A74:A76"/>
    <mergeCell ref="A69:A70"/>
    <mergeCell ref="B52:B55"/>
    <mergeCell ref="B63:B66"/>
    <mergeCell ref="B74:B76"/>
    <mergeCell ref="L37:L38"/>
    <mergeCell ref="M37:M38"/>
    <mergeCell ref="M63:M66"/>
    <mergeCell ref="J74:J76"/>
    <mergeCell ref="J63:J66"/>
    <mergeCell ref="L52:L55"/>
    <mergeCell ref="J71:J73"/>
    <mergeCell ref="M74:M76"/>
    <mergeCell ref="L46:L47"/>
    <mergeCell ref="K71:K73"/>
    <mergeCell ref="D52:D55"/>
    <mergeCell ref="J93:M93"/>
    <mergeCell ref="L81:L82"/>
    <mergeCell ref="D39:D40"/>
    <mergeCell ref="D48:D49"/>
    <mergeCell ref="D69:D70"/>
    <mergeCell ref="D74:D76"/>
    <mergeCell ref="D71:D73"/>
    <mergeCell ref="A93:E93"/>
    <mergeCell ref="A89:E89"/>
    <mergeCell ref="J98:M98"/>
    <mergeCell ref="L77:L79"/>
    <mergeCell ref="M77:M79"/>
    <mergeCell ref="K77:K79"/>
    <mergeCell ref="M81:M82"/>
    <mergeCell ref="J96:M96"/>
    <mergeCell ref="J88:M88"/>
    <mergeCell ref="J89:M89"/>
    <mergeCell ref="J90:M90"/>
    <mergeCell ref="L67:L68"/>
    <mergeCell ref="L71:L73"/>
    <mergeCell ref="L74:L76"/>
    <mergeCell ref="J94:M94"/>
    <mergeCell ref="J97:M97"/>
    <mergeCell ref="K74:K76"/>
    <mergeCell ref="M67:M68"/>
    <mergeCell ref="M71:M73"/>
    <mergeCell ref="M69:M70"/>
    <mergeCell ref="J69:J70"/>
    <mergeCell ref="K63:K66"/>
    <mergeCell ref="A12:A14"/>
    <mergeCell ref="J99:M99"/>
    <mergeCell ref="K39:K40"/>
    <mergeCell ref="M39:M40"/>
    <mergeCell ref="J39:J40"/>
    <mergeCell ref="J91:M91"/>
    <mergeCell ref="J92:M92"/>
    <mergeCell ref="J95:M95"/>
    <mergeCell ref="L69:L70"/>
    <mergeCell ref="L39:L40"/>
    <mergeCell ref="L6:L8"/>
    <mergeCell ref="J5:J8"/>
    <mergeCell ref="K1:M1"/>
    <mergeCell ref="K3:M3"/>
    <mergeCell ref="K6:K8"/>
    <mergeCell ref="A2:M2"/>
    <mergeCell ref="H4:H8"/>
    <mergeCell ref="C39:C40"/>
    <mergeCell ref="K37:K38"/>
    <mergeCell ref="L48:L49"/>
    <mergeCell ref="A37:A38"/>
    <mergeCell ref="A23:A25"/>
    <mergeCell ref="B32:B34"/>
    <mergeCell ref="C23:C25"/>
    <mergeCell ref="C30:M30"/>
    <mergeCell ref="M32:M34"/>
    <mergeCell ref="J32:J34"/>
    <mergeCell ref="L32:L34"/>
    <mergeCell ref="L23:L25"/>
  </mergeCells>
  <printOptions/>
  <pageMargins left="0.1968503937007874" right="0.1968503937007874" top="0.5118110236220472" bottom="0.1968503937007874" header="0" footer="0"/>
  <pageSetup fitToHeight="0"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185"/>
  <sheetViews>
    <sheetView zoomScale="115" zoomScaleNormal="115" zoomScalePageLayoutView="0" workbookViewId="0" topLeftCell="A1">
      <pane ySplit="8" topLeftCell="A9" activePane="bottomLeft" state="frozen"/>
      <selection pane="topLeft" activeCell="A1" sqref="A1"/>
      <selection pane="bottomLeft" activeCell="J164" sqref="J164:K164"/>
    </sheetView>
  </sheetViews>
  <sheetFormatPr defaultColWidth="9.140625" defaultRowHeight="12.75"/>
  <cols>
    <col min="1" max="1" width="3.421875" style="56" customWidth="1"/>
    <col min="2" max="2" width="3.7109375" style="56" customWidth="1"/>
    <col min="3" max="3" width="3.421875" style="56" customWidth="1"/>
    <col min="4" max="4" width="37.28125" style="55" customWidth="1"/>
    <col min="5" max="5" width="9.7109375" style="55" customWidth="1"/>
    <col min="6" max="6" width="13.140625" style="55" customWidth="1"/>
    <col min="7" max="9" width="12.7109375" style="55" customWidth="1"/>
    <col min="10" max="10" width="27.7109375" style="67" customWidth="1"/>
    <col min="11" max="11" width="5.421875" style="299" customWidth="1"/>
    <col min="12" max="12" width="6.140625" style="299" customWidth="1"/>
    <col min="13" max="13" width="5.140625" style="299" customWidth="1"/>
    <col min="14" max="16384" width="9.140625" style="55" customWidth="1"/>
  </cols>
  <sheetData>
    <row r="1" spans="11:13" ht="25.5" customHeight="1">
      <c r="K1" s="979" t="s">
        <v>826</v>
      </c>
      <c r="L1" s="979"/>
      <c r="M1" s="979"/>
    </row>
    <row r="2" spans="1:13" ht="34.5" customHeight="1">
      <c r="A2" s="980" t="s">
        <v>953</v>
      </c>
      <c r="B2" s="980"/>
      <c r="C2" s="980"/>
      <c r="D2" s="980"/>
      <c r="E2" s="980"/>
      <c r="F2" s="980"/>
      <c r="G2" s="980"/>
      <c r="H2" s="980"/>
      <c r="I2" s="980"/>
      <c r="J2" s="980"/>
      <c r="K2" s="980"/>
      <c r="L2" s="980"/>
      <c r="M2" s="980"/>
    </row>
    <row r="3" spans="1:13" ht="12.75">
      <c r="A3" s="136"/>
      <c r="B3" s="136"/>
      <c r="C3" s="137"/>
      <c r="D3" s="53"/>
      <c r="E3" s="54"/>
      <c r="F3" s="54"/>
      <c r="G3" s="54"/>
      <c r="H3" s="54"/>
      <c r="I3" s="54"/>
      <c r="J3" s="66"/>
      <c r="K3" s="965" t="s">
        <v>534</v>
      </c>
      <c r="L3" s="965"/>
      <c r="M3" s="965"/>
    </row>
    <row r="4" spans="1:13" ht="28.5" customHeight="1">
      <c r="A4" s="696" t="s">
        <v>284</v>
      </c>
      <c r="B4" s="696" t="s">
        <v>285</v>
      </c>
      <c r="C4" s="696" t="s">
        <v>286</v>
      </c>
      <c r="D4" s="697" t="s">
        <v>287</v>
      </c>
      <c r="E4" s="812" t="s">
        <v>283</v>
      </c>
      <c r="F4" s="671" t="s">
        <v>819</v>
      </c>
      <c r="G4" s="671" t="s">
        <v>318</v>
      </c>
      <c r="H4" s="671" t="s">
        <v>535</v>
      </c>
      <c r="I4" s="671" t="s">
        <v>721</v>
      </c>
      <c r="J4" s="671" t="s">
        <v>288</v>
      </c>
      <c r="K4" s="671"/>
      <c r="L4" s="671"/>
      <c r="M4" s="671"/>
    </row>
    <row r="5" spans="1:13" ht="13.5" customHeight="1">
      <c r="A5" s="696"/>
      <c r="B5" s="696"/>
      <c r="C5" s="696"/>
      <c r="D5" s="697"/>
      <c r="E5" s="813"/>
      <c r="F5" s="671"/>
      <c r="G5" s="671"/>
      <c r="H5" s="671"/>
      <c r="I5" s="671"/>
      <c r="J5" s="747" t="s">
        <v>289</v>
      </c>
      <c r="K5" s="906"/>
      <c r="L5" s="906"/>
      <c r="M5" s="907"/>
    </row>
    <row r="6" spans="1:13" ht="32.25" customHeight="1">
      <c r="A6" s="696"/>
      <c r="B6" s="696"/>
      <c r="C6" s="696"/>
      <c r="D6" s="697"/>
      <c r="E6" s="813"/>
      <c r="F6" s="671"/>
      <c r="G6" s="671"/>
      <c r="H6" s="671"/>
      <c r="I6" s="671"/>
      <c r="J6" s="748"/>
      <c r="K6" s="809" t="s">
        <v>319</v>
      </c>
      <c r="L6" s="809" t="s">
        <v>540</v>
      </c>
      <c r="M6" s="809" t="s">
        <v>720</v>
      </c>
    </row>
    <row r="7" spans="1:13" ht="28.5" customHeight="1">
      <c r="A7" s="696"/>
      <c r="B7" s="696"/>
      <c r="C7" s="696"/>
      <c r="D7" s="697"/>
      <c r="E7" s="813"/>
      <c r="F7" s="671"/>
      <c r="G7" s="671"/>
      <c r="H7" s="671"/>
      <c r="I7" s="671"/>
      <c r="J7" s="748"/>
      <c r="K7" s="809"/>
      <c r="L7" s="809"/>
      <c r="M7" s="809"/>
    </row>
    <row r="8" spans="1:13" ht="12.75" customHeight="1">
      <c r="A8" s="696"/>
      <c r="B8" s="696"/>
      <c r="C8" s="696"/>
      <c r="D8" s="697"/>
      <c r="E8" s="814"/>
      <c r="F8" s="671"/>
      <c r="G8" s="671"/>
      <c r="H8" s="671"/>
      <c r="I8" s="671"/>
      <c r="J8" s="749"/>
      <c r="K8" s="809"/>
      <c r="L8" s="809"/>
      <c r="M8" s="809"/>
    </row>
    <row r="9" spans="1:13" ht="30" customHeight="1">
      <c r="A9" s="703" t="s">
        <v>673</v>
      </c>
      <c r="B9" s="704"/>
      <c r="C9" s="704"/>
      <c r="D9" s="704"/>
      <c r="E9" s="704"/>
      <c r="F9" s="704"/>
      <c r="G9" s="704"/>
      <c r="H9" s="704"/>
      <c r="I9" s="704"/>
      <c r="J9" s="704"/>
      <c r="K9" s="704"/>
      <c r="L9" s="704"/>
      <c r="M9" s="705"/>
    </row>
    <row r="10" spans="1:13" ht="15.75" customHeight="1">
      <c r="A10" s="935" t="s">
        <v>83</v>
      </c>
      <c r="B10" s="936"/>
      <c r="C10" s="936"/>
      <c r="D10" s="936"/>
      <c r="E10" s="936"/>
      <c r="F10" s="936"/>
      <c r="G10" s="936"/>
      <c r="H10" s="936"/>
      <c r="I10" s="936"/>
      <c r="J10" s="936"/>
      <c r="K10" s="936"/>
      <c r="L10" s="936"/>
      <c r="M10" s="937"/>
    </row>
    <row r="11" spans="1:13" ht="18" customHeight="1">
      <c r="A11" s="935" t="s">
        <v>403</v>
      </c>
      <c r="B11" s="936"/>
      <c r="C11" s="936"/>
      <c r="D11" s="936"/>
      <c r="E11" s="936"/>
      <c r="F11" s="936"/>
      <c r="G11" s="936"/>
      <c r="H11" s="936"/>
      <c r="I11" s="936"/>
      <c r="J11" s="936"/>
      <c r="K11" s="936"/>
      <c r="L11" s="936"/>
      <c r="M11" s="937"/>
    </row>
    <row r="12" spans="1:13" ht="43.5" customHeight="1">
      <c r="A12" s="134" t="s">
        <v>301</v>
      </c>
      <c r="B12" s="134" t="s">
        <v>301</v>
      </c>
      <c r="C12" s="555" t="s">
        <v>301</v>
      </c>
      <c r="D12" s="91" t="s">
        <v>216</v>
      </c>
      <c r="E12" s="83" t="s">
        <v>2</v>
      </c>
      <c r="F12" s="572">
        <v>7.1</v>
      </c>
      <c r="G12" s="572">
        <v>50</v>
      </c>
      <c r="H12" s="572">
        <v>50</v>
      </c>
      <c r="I12" s="572">
        <v>50</v>
      </c>
      <c r="J12" s="554" t="s">
        <v>405</v>
      </c>
      <c r="K12" s="552">
        <v>50</v>
      </c>
      <c r="L12" s="552">
        <v>50</v>
      </c>
      <c r="M12" s="552">
        <v>50</v>
      </c>
    </row>
    <row r="13" spans="1:13" ht="29.25" customHeight="1">
      <c r="A13" s="134" t="s">
        <v>301</v>
      </c>
      <c r="B13" s="134" t="s">
        <v>301</v>
      </c>
      <c r="C13" s="555" t="s">
        <v>302</v>
      </c>
      <c r="D13" s="91" t="s">
        <v>334</v>
      </c>
      <c r="E13" s="83" t="s">
        <v>2</v>
      </c>
      <c r="F13" s="572">
        <v>0</v>
      </c>
      <c r="G13" s="572">
        <v>0</v>
      </c>
      <c r="H13" s="572">
        <v>50</v>
      </c>
      <c r="I13" s="572">
        <v>50</v>
      </c>
      <c r="J13" s="135" t="s">
        <v>425</v>
      </c>
      <c r="K13" s="552"/>
      <c r="L13" s="552"/>
      <c r="M13" s="552">
        <v>1</v>
      </c>
    </row>
    <row r="14" spans="1:13" ht="29.25" customHeight="1">
      <c r="A14" s="134" t="s">
        <v>301</v>
      </c>
      <c r="B14" s="134" t="s">
        <v>301</v>
      </c>
      <c r="C14" s="555" t="s">
        <v>303</v>
      </c>
      <c r="D14" s="91" t="s">
        <v>593</v>
      </c>
      <c r="E14" s="83" t="s">
        <v>2</v>
      </c>
      <c r="F14" s="572">
        <v>0</v>
      </c>
      <c r="G14" s="572">
        <v>0</v>
      </c>
      <c r="H14" s="572">
        <v>50</v>
      </c>
      <c r="I14" s="572">
        <v>50</v>
      </c>
      <c r="J14" s="135" t="s">
        <v>425</v>
      </c>
      <c r="K14" s="552"/>
      <c r="L14" s="552"/>
      <c r="M14" s="552">
        <v>1</v>
      </c>
    </row>
    <row r="15" spans="1:13" ht="44.25" customHeight="1">
      <c r="A15" s="556" t="s">
        <v>301</v>
      </c>
      <c r="B15" s="556" t="s">
        <v>301</v>
      </c>
      <c r="C15" s="555" t="s">
        <v>304</v>
      </c>
      <c r="D15" s="573" t="s">
        <v>44</v>
      </c>
      <c r="E15" s="80" t="s">
        <v>2</v>
      </c>
      <c r="F15" s="224">
        <v>31.6</v>
      </c>
      <c r="G15" s="572">
        <v>30</v>
      </c>
      <c r="H15" s="572">
        <v>30</v>
      </c>
      <c r="I15" s="572">
        <v>30</v>
      </c>
      <c r="J15" s="551" t="s">
        <v>95</v>
      </c>
      <c r="K15" s="552">
        <v>70</v>
      </c>
      <c r="L15" s="552">
        <v>70</v>
      </c>
      <c r="M15" s="552">
        <v>70</v>
      </c>
    </row>
    <row r="16" spans="1:13" ht="55.5" customHeight="1">
      <c r="A16" s="70" t="s">
        <v>301</v>
      </c>
      <c r="B16" s="70" t="s">
        <v>301</v>
      </c>
      <c r="C16" s="555" t="s">
        <v>305</v>
      </c>
      <c r="D16" s="80" t="s">
        <v>638</v>
      </c>
      <c r="E16" s="80" t="s">
        <v>2</v>
      </c>
      <c r="F16" s="224">
        <v>32.3</v>
      </c>
      <c r="G16" s="224">
        <v>20</v>
      </c>
      <c r="H16" s="224">
        <v>20</v>
      </c>
      <c r="I16" s="224">
        <v>20</v>
      </c>
      <c r="J16" s="10" t="s">
        <v>674</v>
      </c>
      <c r="K16" s="552">
        <v>15</v>
      </c>
      <c r="L16" s="552">
        <v>5</v>
      </c>
      <c r="M16" s="552">
        <v>5</v>
      </c>
    </row>
    <row r="17" spans="1:13" ht="33" customHeight="1">
      <c r="A17" s="555" t="s">
        <v>301</v>
      </c>
      <c r="B17" s="555" t="s">
        <v>301</v>
      </c>
      <c r="C17" s="555" t="s">
        <v>306</v>
      </c>
      <c r="D17" s="573" t="s">
        <v>818</v>
      </c>
      <c r="E17" s="573" t="s">
        <v>2</v>
      </c>
      <c r="F17" s="572">
        <v>0</v>
      </c>
      <c r="G17" s="572">
        <v>0</v>
      </c>
      <c r="H17" s="572">
        <v>50</v>
      </c>
      <c r="I17" s="572">
        <v>0</v>
      </c>
      <c r="J17" s="83" t="s">
        <v>820</v>
      </c>
      <c r="K17" s="552"/>
      <c r="L17" s="552">
        <v>1</v>
      </c>
      <c r="M17" s="552"/>
    </row>
    <row r="18" spans="1:13" ht="27" customHeight="1">
      <c r="A18" s="70" t="s">
        <v>301</v>
      </c>
      <c r="B18" s="70" t="s">
        <v>301</v>
      </c>
      <c r="C18" s="555" t="s">
        <v>307</v>
      </c>
      <c r="D18" s="80" t="s">
        <v>345</v>
      </c>
      <c r="E18" s="573" t="s">
        <v>2</v>
      </c>
      <c r="F18" s="572">
        <v>0</v>
      </c>
      <c r="G18" s="572">
        <v>10</v>
      </c>
      <c r="H18" s="572">
        <v>0</v>
      </c>
      <c r="I18" s="572">
        <v>0</v>
      </c>
      <c r="J18" s="10" t="s">
        <v>404</v>
      </c>
      <c r="K18" s="552">
        <v>1</v>
      </c>
      <c r="L18" s="552"/>
      <c r="M18" s="552"/>
    </row>
    <row r="19" spans="1:13" ht="18" customHeight="1">
      <c r="A19" s="69" t="s">
        <v>301</v>
      </c>
      <c r="B19" s="69" t="s">
        <v>301</v>
      </c>
      <c r="C19" s="964" t="s">
        <v>94</v>
      </c>
      <c r="D19" s="964"/>
      <c r="E19" s="964"/>
      <c r="F19" s="290">
        <f>SUM(F12:F18)</f>
        <v>71</v>
      </c>
      <c r="G19" s="290">
        <f>SUM(G12:G18)</f>
        <v>110</v>
      </c>
      <c r="H19" s="290">
        <f>SUM(H12:H18)</f>
        <v>250</v>
      </c>
      <c r="I19" s="290">
        <f>SUM(I12:I18)</f>
        <v>200</v>
      </c>
      <c r="J19" s="10"/>
      <c r="K19" s="552"/>
      <c r="L19" s="552"/>
      <c r="M19" s="552"/>
    </row>
    <row r="20" spans="1:13" ht="12.75">
      <c r="A20" s="138"/>
      <c r="B20" s="139"/>
      <c r="C20" s="555"/>
      <c r="D20" s="9"/>
      <c r="E20" s="74" t="s">
        <v>84</v>
      </c>
      <c r="F20" s="619">
        <f>+F18+F17+F16+F15+F14+F13+F12</f>
        <v>71</v>
      </c>
      <c r="G20" s="619">
        <f>+G18+G17+G16+G15+G14+G13+G12</f>
        <v>110</v>
      </c>
      <c r="H20" s="619">
        <f>+H18+H17+H16+H15+H14+H13+H12</f>
        <v>250</v>
      </c>
      <c r="I20" s="619">
        <f>+I18+I17+I16+I15+I14+I13+I12</f>
        <v>200</v>
      </c>
      <c r="J20" s="6"/>
      <c r="K20" s="294"/>
      <c r="L20" s="294"/>
      <c r="M20" s="294"/>
    </row>
    <row r="21" spans="1:13" ht="12.75" hidden="1">
      <c r="A21" s="138"/>
      <c r="B21" s="139"/>
      <c r="C21" s="555"/>
      <c r="D21" s="9"/>
      <c r="E21" s="74"/>
      <c r="F21" s="291"/>
      <c r="G21" s="291"/>
      <c r="H21" s="291"/>
      <c r="I21" s="291"/>
      <c r="J21" s="59"/>
      <c r="K21" s="58"/>
      <c r="L21" s="58"/>
      <c r="M21" s="58"/>
    </row>
    <row r="22" spans="1:13" ht="18" customHeight="1">
      <c r="A22" s="966" t="s">
        <v>96</v>
      </c>
      <c r="B22" s="966"/>
      <c r="C22" s="966"/>
      <c r="D22" s="966"/>
      <c r="E22" s="966"/>
      <c r="F22" s="966"/>
      <c r="G22" s="966"/>
      <c r="H22" s="966"/>
      <c r="I22" s="966"/>
      <c r="J22" s="966"/>
      <c r="K22" s="966"/>
      <c r="L22" s="966"/>
      <c r="M22" s="966"/>
    </row>
    <row r="23" spans="1:13" ht="33.75" customHeight="1">
      <c r="A23" s="549" t="s">
        <v>301</v>
      </c>
      <c r="B23" s="549" t="s">
        <v>302</v>
      </c>
      <c r="C23" s="544" t="s">
        <v>301</v>
      </c>
      <c r="D23" s="668" t="s">
        <v>718</v>
      </c>
      <c r="E23" s="551" t="s">
        <v>2</v>
      </c>
      <c r="F23" s="572">
        <v>93</v>
      </c>
      <c r="G23" s="572">
        <v>135</v>
      </c>
      <c r="H23" s="572">
        <v>160</v>
      </c>
      <c r="I23" s="572">
        <v>160</v>
      </c>
      <c r="J23" s="540" t="s">
        <v>97</v>
      </c>
      <c r="K23" s="583" t="s">
        <v>821</v>
      </c>
      <c r="L23" s="583" t="s">
        <v>822</v>
      </c>
      <c r="M23" s="583" t="s">
        <v>823</v>
      </c>
    </row>
    <row r="24" spans="1:13" ht="24.75" customHeight="1">
      <c r="A24" s="550"/>
      <c r="B24" s="550"/>
      <c r="C24" s="545"/>
      <c r="D24" s="669"/>
      <c r="E24" s="551" t="s">
        <v>15</v>
      </c>
      <c r="F24" s="572">
        <v>174</v>
      </c>
      <c r="G24" s="572">
        <v>85</v>
      </c>
      <c r="H24" s="572">
        <v>0</v>
      </c>
      <c r="I24" s="572">
        <v>0</v>
      </c>
      <c r="J24" s="541"/>
      <c r="K24" s="584"/>
      <c r="L24" s="584"/>
      <c r="M24" s="584"/>
    </row>
    <row r="25" spans="1:13" ht="21.75" customHeight="1">
      <c r="A25" s="649" t="s">
        <v>301</v>
      </c>
      <c r="B25" s="649" t="s">
        <v>302</v>
      </c>
      <c r="C25" s="651" t="s">
        <v>302</v>
      </c>
      <c r="D25" s="668" t="s">
        <v>675</v>
      </c>
      <c r="E25" s="551" t="s">
        <v>2</v>
      </c>
      <c r="F25" s="572">
        <v>68.3</v>
      </c>
      <c r="G25" s="572">
        <v>142</v>
      </c>
      <c r="H25" s="572">
        <v>109</v>
      </c>
      <c r="I25" s="572">
        <v>82</v>
      </c>
      <c r="J25" s="668" t="s">
        <v>500</v>
      </c>
      <c r="K25" s="659" t="s">
        <v>694</v>
      </c>
      <c r="L25" s="659" t="s">
        <v>850</v>
      </c>
      <c r="M25" s="659" t="s">
        <v>851</v>
      </c>
    </row>
    <row r="26" spans="1:13" ht="22.5" customHeight="1">
      <c r="A26" s="675"/>
      <c r="B26" s="675"/>
      <c r="C26" s="652"/>
      <c r="D26" s="695"/>
      <c r="E26" s="551" t="s">
        <v>4</v>
      </c>
      <c r="F26" s="572">
        <v>349.2</v>
      </c>
      <c r="G26" s="572">
        <v>890</v>
      </c>
      <c r="H26" s="572">
        <v>1094</v>
      </c>
      <c r="I26" s="572">
        <v>884</v>
      </c>
      <c r="J26" s="695"/>
      <c r="K26" s="660"/>
      <c r="L26" s="660"/>
      <c r="M26" s="660"/>
    </row>
    <row r="27" spans="1:13" ht="22.5" customHeight="1">
      <c r="A27" s="675"/>
      <c r="B27" s="675"/>
      <c r="C27" s="652"/>
      <c r="D27" s="695"/>
      <c r="E27" s="551" t="s">
        <v>15</v>
      </c>
      <c r="F27" s="572">
        <v>120.1</v>
      </c>
      <c r="G27" s="572">
        <v>90</v>
      </c>
      <c r="H27" s="572">
        <v>109</v>
      </c>
      <c r="I27" s="572">
        <v>82</v>
      </c>
      <c r="J27" s="695"/>
      <c r="K27" s="660"/>
      <c r="L27" s="660"/>
      <c r="M27" s="660"/>
    </row>
    <row r="28" spans="1:13" ht="20.25" customHeight="1">
      <c r="A28" s="649" t="s">
        <v>301</v>
      </c>
      <c r="B28" s="649" t="s">
        <v>302</v>
      </c>
      <c r="C28" s="651" t="s">
        <v>303</v>
      </c>
      <c r="D28" s="668" t="s">
        <v>367</v>
      </c>
      <c r="E28" s="551" t="s">
        <v>2</v>
      </c>
      <c r="F28" s="572">
        <v>90.7</v>
      </c>
      <c r="G28" s="572">
        <v>90</v>
      </c>
      <c r="H28" s="572">
        <v>28</v>
      </c>
      <c r="I28" s="572">
        <v>65</v>
      </c>
      <c r="J28" s="668" t="s">
        <v>693</v>
      </c>
      <c r="K28" s="917" t="s">
        <v>788</v>
      </c>
      <c r="L28" s="917" t="s">
        <v>692</v>
      </c>
      <c r="M28" s="917" t="s">
        <v>692</v>
      </c>
    </row>
    <row r="29" spans="1:13" ht="24" customHeight="1">
      <c r="A29" s="675"/>
      <c r="B29" s="675"/>
      <c r="C29" s="652"/>
      <c r="D29" s="695"/>
      <c r="E29" s="551" t="s">
        <v>4</v>
      </c>
      <c r="F29" s="572">
        <v>1028</v>
      </c>
      <c r="G29" s="572">
        <v>1007</v>
      </c>
      <c r="H29" s="572">
        <v>315</v>
      </c>
      <c r="I29" s="572">
        <v>738</v>
      </c>
      <c r="J29" s="695"/>
      <c r="K29" s="918"/>
      <c r="L29" s="918"/>
      <c r="M29" s="918"/>
    </row>
    <row r="30" spans="1:13" ht="21" customHeight="1">
      <c r="A30" s="650"/>
      <c r="B30" s="650"/>
      <c r="C30" s="653"/>
      <c r="D30" s="669"/>
      <c r="E30" s="551" t="s">
        <v>15</v>
      </c>
      <c r="F30" s="572">
        <v>90.7</v>
      </c>
      <c r="G30" s="572">
        <v>90</v>
      </c>
      <c r="H30" s="572">
        <v>28</v>
      </c>
      <c r="I30" s="572">
        <v>65</v>
      </c>
      <c r="J30" s="669"/>
      <c r="K30" s="919"/>
      <c r="L30" s="919"/>
      <c r="M30" s="919"/>
    </row>
    <row r="31" spans="1:13" ht="22.5" customHeight="1">
      <c r="A31" s="651" t="s">
        <v>301</v>
      </c>
      <c r="B31" s="651" t="s">
        <v>302</v>
      </c>
      <c r="C31" s="651" t="s">
        <v>304</v>
      </c>
      <c r="D31" s="668" t="s">
        <v>905</v>
      </c>
      <c r="E31" s="83" t="s">
        <v>2</v>
      </c>
      <c r="F31" s="224">
        <v>0</v>
      </c>
      <c r="G31" s="224">
        <v>30</v>
      </c>
      <c r="H31" s="572">
        <v>0</v>
      </c>
      <c r="I31" s="572">
        <v>0</v>
      </c>
      <c r="J31" s="668" t="s">
        <v>406</v>
      </c>
      <c r="K31" s="726" t="s">
        <v>526</v>
      </c>
      <c r="L31" s="726"/>
      <c r="M31" s="726"/>
    </row>
    <row r="32" spans="1:13" ht="23.25" customHeight="1">
      <c r="A32" s="653"/>
      <c r="B32" s="653"/>
      <c r="C32" s="653"/>
      <c r="D32" s="669"/>
      <c r="E32" s="83" t="s">
        <v>15</v>
      </c>
      <c r="F32" s="224">
        <v>0</v>
      </c>
      <c r="G32" s="224">
        <v>15</v>
      </c>
      <c r="H32" s="572">
        <v>0</v>
      </c>
      <c r="I32" s="572">
        <v>0</v>
      </c>
      <c r="J32" s="669"/>
      <c r="K32" s="727"/>
      <c r="L32" s="727"/>
      <c r="M32" s="727"/>
    </row>
    <row r="33" spans="1:13" ht="39" customHeight="1">
      <c r="A33" s="556" t="s">
        <v>301</v>
      </c>
      <c r="B33" s="556" t="s">
        <v>302</v>
      </c>
      <c r="C33" s="555" t="s">
        <v>305</v>
      </c>
      <c r="D33" s="551" t="s">
        <v>340</v>
      </c>
      <c r="E33" s="551" t="s">
        <v>15</v>
      </c>
      <c r="F33" s="224">
        <v>0</v>
      </c>
      <c r="G33" s="224">
        <v>0</v>
      </c>
      <c r="H33" s="224">
        <v>190</v>
      </c>
      <c r="I33" s="224">
        <v>104</v>
      </c>
      <c r="J33" s="551" t="s">
        <v>101</v>
      </c>
      <c r="K33" s="552"/>
      <c r="L33" s="552" t="s">
        <v>524</v>
      </c>
      <c r="M33" s="552" t="s">
        <v>525</v>
      </c>
    </row>
    <row r="34" spans="1:13" ht="33" customHeight="1">
      <c r="A34" s="556" t="s">
        <v>301</v>
      </c>
      <c r="B34" s="556" t="s">
        <v>302</v>
      </c>
      <c r="C34" s="555" t="s">
        <v>306</v>
      </c>
      <c r="D34" s="551" t="s">
        <v>316</v>
      </c>
      <c r="E34" s="551" t="s">
        <v>2</v>
      </c>
      <c r="F34" s="224">
        <v>0</v>
      </c>
      <c r="G34" s="224">
        <v>0</v>
      </c>
      <c r="H34" s="224">
        <v>50</v>
      </c>
      <c r="I34" s="224">
        <v>0</v>
      </c>
      <c r="J34" s="551" t="s">
        <v>409</v>
      </c>
      <c r="K34" s="552"/>
      <c r="L34" s="552" t="s">
        <v>522</v>
      </c>
      <c r="M34" s="552"/>
    </row>
    <row r="35" spans="1:13" ht="24.75" customHeight="1">
      <c r="A35" s="649" t="s">
        <v>301</v>
      </c>
      <c r="B35" s="649" t="s">
        <v>302</v>
      </c>
      <c r="C35" s="651" t="s">
        <v>307</v>
      </c>
      <c r="D35" s="668" t="s">
        <v>373</v>
      </c>
      <c r="E35" s="83" t="s">
        <v>2</v>
      </c>
      <c r="F35" s="224">
        <v>32.6</v>
      </c>
      <c r="G35" s="224">
        <v>40</v>
      </c>
      <c r="H35" s="224">
        <v>35</v>
      </c>
      <c r="I35" s="224">
        <v>35</v>
      </c>
      <c r="J35" s="668" t="s">
        <v>97</v>
      </c>
      <c r="K35" s="659" t="s">
        <v>795</v>
      </c>
      <c r="L35" s="659" t="s">
        <v>795</v>
      </c>
      <c r="M35" s="659" t="s">
        <v>795</v>
      </c>
    </row>
    <row r="36" spans="1:13" ht="18.75" customHeight="1">
      <c r="A36" s="675"/>
      <c r="B36" s="675"/>
      <c r="C36" s="652"/>
      <c r="D36" s="695"/>
      <c r="E36" s="83" t="s">
        <v>313</v>
      </c>
      <c r="F36" s="224">
        <v>35</v>
      </c>
      <c r="G36" s="224">
        <v>26</v>
      </c>
      <c r="H36" s="224">
        <v>35</v>
      </c>
      <c r="I36" s="224">
        <v>35</v>
      </c>
      <c r="J36" s="695"/>
      <c r="K36" s="660"/>
      <c r="L36" s="660"/>
      <c r="M36" s="660"/>
    </row>
    <row r="37" spans="1:13" ht="36" customHeight="1">
      <c r="A37" s="556" t="s">
        <v>301</v>
      </c>
      <c r="B37" s="556" t="s">
        <v>302</v>
      </c>
      <c r="C37" s="555" t="s">
        <v>308</v>
      </c>
      <c r="D37" s="551" t="s">
        <v>857</v>
      </c>
      <c r="E37" s="70" t="s">
        <v>2</v>
      </c>
      <c r="F37" s="224">
        <v>0</v>
      </c>
      <c r="G37" s="224">
        <v>63</v>
      </c>
      <c r="H37" s="224">
        <v>35</v>
      </c>
      <c r="I37" s="224">
        <v>35</v>
      </c>
      <c r="J37" s="551" t="s">
        <v>407</v>
      </c>
      <c r="K37" s="552" t="s">
        <v>523</v>
      </c>
      <c r="L37" s="552" t="s">
        <v>795</v>
      </c>
      <c r="M37" s="552" t="s">
        <v>795</v>
      </c>
    </row>
    <row r="38" spans="1:13" ht="26.25" customHeight="1">
      <c r="A38" s="651" t="s">
        <v>301</v>
      </c>
      <c r="B38" s="651" t="s">
        <v>302</v>
      </c>
      <c r="C38" s="651" t="s">
        <v>309</v>
      </c>
      <c r="D38" s="712" t="s">
        <v>858</v>
      </c>
      <c r="E38" s="83" t="s">
        <v>313</v>
      </c>
      <c r="F38" s="224">
        <v>0</v>
      </c>
      <c r="G38" s="224">
        <v>18.5</v>
      </c>
      <c r="H38" s="224">
        <v>0</v>
      </c>
      <c r="I38" s="224">
        <v>0</v>
      </c>
      <c r="J38" s="551" t="s">
        <v>597</v>
      </c>
      <c r="K38" s="552">
        <v>1</v>
      </c>
      <c r="L38" s="552"/>
      <c r="M38" s="552"/>
    </row>
    <row r="39" spans="1:13" ht="26.25" customHeight="1">
      <c r="A39" s="653"/>
      <c r="B39" s="653"/>
      <c r="C39" s="653"/>
      <c r="D39" s="713"/>
      <c r="E39" s="83" t="s">
        <v>15</v>
      </c>
      <c r="F39" s="224">
        <v>0</v>
      </c>
      <c r="G39" s="224">
        <v>10</v>
      </c>
      <c r="H39" s="224">
        <v>0</v>
      </c>
      <c r="I39" s="224">
        <v>0</v>
      </c>
      <c r="J39" s="551" t="s">
        <v>859</v>
      </c>
      <c r="K39" s="571">
        <v>300</v>
      </c>
      <c r="L39" s="552"/>
      <c r="M39" s="552"/>
    </row>
    <row r="40" spans="1:13" ht="31.5" customHeight="1">
      <c r="A40" s="556" t="s">
        <v>301</v>
      </c>
      <c r="B40" s="556" t="s">
        <v>302</v>
      </c>
      <c r="C40" s="555" t="s">
        <v>310</v>
      </c>
      <c r="D40" s="84" t="s">
        <v>599</v>
      </c>
      <c r="E40" s="83" t="s">
        <v>15</v>
      </c>
      <c r="F40" s="224">
        <v>0</v>
      </c>
      <c r="G40" s="224">
        <v>0</v>
      </c>
      <c r="H40" s="224">
        <v>20</v>
      </c>
      <c r="I40" s="224">
        <v>0</v>
      </c>
      <c r="J40" s="551" t="s">
        <v>597</v>
      </c>
      <c r="K40" s="552"/>
      <c r="L40" s="552">
        <v>1</v>
      </c>
      <c r="M40" s="552"/>
    </row>
    <row r="41" spans="1:13" ht="26.25" customHeight="1">
      <c r="A41" s="556" t="s">
        <v>301</v>
      </c>
      <c r="B41" s="556" t="s">
        <v>302</v>
      </c>
      <c r="C41" s="555" t="s">
        <v>311</v>
      </c>
      <c r="D41" s="84" t="s">
        <v>598</v>
      </c>
      <c r="E41" s="83" t="s">
        <v>15</v>
      </c>
      <c r="F41" s="224">
        <v>0</v>
      </c>
      <c r="G41" s="224">
        <v>0</v>
      </c>
      <c r="H41" s="224">
        <v>20</v>
      </c>
      <c r="I41" s="224">
        <v>0</v>
      </c>
      <c r="J41" s="551" t="s">
        <v>597</v>
      </c>
      <c r="K41" s="552"/>
      <c r="L41" s="552">
        <v>1</v>
      </c>
      <c r="M41" s="552"/>
    </row>
    <row r="42" spans="1:13" ht="29.25" customHeight="1">
      <c r="A42" s="556" t="s">
        <v>301</v>
      </c>
      <c r="B42" s="556" t="s">
        <v>302</v>
      </c>
      <c r="C42" s="555" t="s">
        <v>312</v>
      </c>
      <c r="D42" s="84" t="s">
        <v>860</v>
      </c>
      <c r="E42" s="83" t="s">
        <v>15</v>
      </c>
      <c r="F42" s="224">
        <v>0</v>
      </c>
      <c r="G42" s="224">
        <v>0</v>
      </c>
      <c r="H42" s="224">
        <v>0</v>
      </c>
      <c r="I42" s="224">
        <v>20</v>
      </c>
      <c r="J42" s="551" t="s">
        <v>597</v>
      </c>
      <c r="K42" s="552"/>
      <c r="L42" s="552"/>
      <c r="M42" s="552">
        <v>1</v>
      </c>
    </row>
    <row r="43" spans="1:13" ht="31.5" customHeight="1">
      <c r="A43" s="556" t="s">
        <v>301</v>
      </c>
      <c r="B43" s="556" t="s">
        <v>302</v>
      </c>
      <c r="C43" s="555" t="s">
        <v>22</v>
      </c>
      <c r="D43" s="551" t="s">
        <v>371</v>
      </c>
      <c r="E43" s="551" t="s">
        <v>2</v>
      </c>
      <c r="F43" s="572">
        <v>33.4</v>
      </c>
      <c r="G43" s="572">
        <v>23</v>
      </c>
      <c r="H43" s="572">
        <v>70</v>
      </c>
      <c r="I43" s="572">
        <v>70</v>
      </c>
      <c r="J43" s="551" t="s">
        <v>97</v>
      </c>
      <c r="K43" s="552" t="s">
        <v>709</v>
      </c>
      <c r="L43" s="552" t="s">
        <v>795</v>
      </c>
      <c r="M43" s="552" t="s">
        <v>795</v>
      </c>
    </row>
    <row r="44" spans="1:13" ht="25.5" customHeight="1">
      <c r="A44" s="651" t="s">
        <v>301</v>
      </c>
      <c r="B44" s="651" t="s">
        <v>302</v>
      </c>
      <c r="C44" s="651" t="s">
        <v>3</v>
      </c>
      <c r="D44" s="668" t="s">
        <v>797</v>
      </c>
      <c r="E44" s="551" t="s">
        <v>2</v>
      </c>
      <c r="F44" s="572">
        <v>0</v>
      </c>
      <c r="G44" s="572">
        <v>0</v>
      </c>
      <c r="H44" s="572">
        <v>179</v>
      </c>
      <c r="I44" s="572">
        <v>70</v>
      </c>
      <c r="J44" s="668" t="s">
        <v>407</v>
      </c>
      <c r="K44" s="726"/>
      <c r="L44" s="726" t="s">
        <v>796</v>
      </c>
      <c r="M44" s="726" t="s">
        <v>861</v>
      </c>
    </row>
    <row r="45" spans="1:13" ht="25.5" customHeight="1">
      <c r="A45" s="653"/>
      <c r="B45" s="653"/>
      <c r="C45" s="653"/>
      <c r="D45" s="669"/>
      <c r="E45" s="551" t="s">
        <v>15</v>
      </c>
      <c r="F45" s="572">
        <v>0</v>
      </c>
      <c r="G45" s="572">
        <v>3</v>
      </c>
      <c r="H45" s="572">
        <v>0</v>
      </c>
      <c r="I45" s="572">
        <v>0</v>
      </c>
      <c r="J45" s="669"/>
      <c r="K45" s="727"/>
      <c r="L45" s="727"/>
      <c r="M45" s="727"/>
    </row>
    <row r="46" spans="1:13" ht="32.25" customHeight="1">
      <c r="A46" s="556" t="s">
        <v>301</v>
      </c>
      <c r="B46" s="556" t="s">
        <v>302</v>
      </c>
      <c r="C46" s="555" t="s">
        <v>10</v>
      </c>
      <c r="D46" s="551" t="s">
        <v>210</v>
      </c>
      <c r="E46" s="83" t="s">
        <v>2</v>
      </c>
      <c r="F46" s="224">
        <v>50.2</v>
      </c>
      <c r="G46" s="224">
        <v>50</v>
      </c>
      <c r="H46" s="224">
        <v>50</v>
      </c>
      <c r="I46" s="224">
        <v>50</v>
      </c>
      <c r="J46" s="551" t="s">
        <v>103</v>
      </c>
      <c r="K46" s="552">
        <v>15</v>
      </c>
      <c r="L46" s="552">
        <v>15</v>
      </c>
      <c r="M46" s="552">
        <v>15</v>
      </c>
    </row>
    <row r="47" spans="1:13" ht="29.25" customHeight="1">
      <c r="A47" s="556" t="s">
        <v>301</v>
      </c>
      <c r="B47" s="556" t="s">
        <v>302</v>
      </c>
      <c r="C47" s="555" t="s">
        <v>6</v>
      </c>
      <c r="D47" s="551" t="s">
        <v>1</v>
      </c>
      <c r="E47" s="551" t="s">
        <v>2</v>
      </c>
      <c r="F47" s="224">
        <v>59</v>
      </c>
      <c r="G47" s="224">
        <v>60</v>
      </c>
      <c r="H47" s="224">
        <v>60</v>
      </c>
      <c r="I47" s="224">
        <v>60</v>
      </c>
      <c r="J47" s="551" t="s">
        <v>408</v>
      </c>
      <c r="K47" s="552">
        <v>20</v>
      </c>
      <c r="L47" s="552">
        <v>20</v>
      </c>
      <c r="M47" s="552">
        <v>20</v>
      </c>
    </row>
    <row r="48" spans="1:13" ht="27.75" customHeight="1">
      <c r="A48" s="556" t="s">
        <v>301</v>
      </c>
      <c r="B48" s="556" t="s">
        <v>302</v>
      </c>
      <c r="C48" s="555" t="s">
        <v>7</v>
      </c>
      <c r="D48" s="551" t="s">
        <v>364</v>
      </c>
      <c r="E48" s="551" t="s">
        <v>2</v>
      </c>
      <c r="F48" s="224">
        <v>0</v>
      </c>
      <c r="G48" s="572">
        <v>7.4</v>
      </c>
      <c r="H48" s="224">
        <v>0</v>
      </c>
      <c r="I48" s="224">
        <v>0</v>
      </c>
      <c r="J48" s="551" t="s">
        <v>104</v>
      </c>
      <c r="K48" s="552">
        <v>100</v>
      </c>
      <c r="L48" s="552"/>
      <c r="M48" s="552"/>
    </row>
    <row r="49" spans="1:13" ht="37.5" customHeight="1">
      <c r="A49" s="556" t="s">
        <v>301</v>
      </c>
      <c r="B49" s="556" t="s">
        <v>302</v>
      </c>
      <c r="C49" s="555" t="s">
        <v>8</v>
      </c>
      <c r="D49" s="551" t="s">
        <v>369</v>
      </c>
      <c r="E49" s="551" t="s">
        <v>2</v>
      </c>
      <c r="F49" s="224">
        <v>0</v>
      </c>
      <c r="G49" s="224">
        <v>0</v>
      </c>
      <c r="H49" s="224">
        <v>0</v>
      </c>
      <c r="I49" s="224">
        <v>15</v>
      </c>
      <c r="J49" s="551" t="s">
        <v>448</v>
      </c>
      <c r="K49" s="552"/>
      <c r="L49" s="552"/>
      <c r="M49" s="552">
        <v>1</v>
      </c>
    </row>
    <row r="50" spans="1:13" ht="34.5" customHeight="1">
      <c r="A50" s="556" t="s">
        <v>301</v>
      </c>
      <c r="B50" s="556" t="s">
        <v>302</v>
      </c>
      <c r="C50" s="555" t="s">
        <v>9</v>
      </c>
      <c r="D50" s="551" t="s">
        <v>370</v>
      </c>
      <c r="E50" s="551" t="s">
        <v>2</v>
      </c>
      <c r="F50" s="224">
        <v>0</v>
      </c>
      <c r="G50" s="224">
        <v>0</v>
      </c>
      <c r="H50" s="224">
        <v>0</v>
      </c>
      <c r="I50" s="224">
        <v>15</v>
      </c>
      <c r="J50" s="551" t="s">
        <v>448</v>
      </c>
      <c r="K50" s="552"/>
      <c r="L50" s="552"/>
      <c r="M50" s="552">
        <v>1</v>
      </c>
    </row>
    <row r="51" spans="1:13" ht="31.5" customHeight="1">
      <c r="A51" s="556" t="s">
        <v>301</v>
      </c>
      <c r="B51" s="556" t="s">
        <v>302</v>
      </c>
      <c r="C51" s="555" t="s">
        <v>11</v>
      </c>
      <c r="D51" s="551" t="s">
        <v>372</v>
      </c>
      <c r="E51" s="551" t="s">
        <v>2</v>
      </c>
      <c r="F51" s="224">
        <v>0</v>
      </c>
      <c r="G51" s="224">
        <v>0</v>
      </c>
      <c r="H51" s="224">
        <v>0</v>
      </c>
      <c r="I51" s="224">
        <v>15</v>
      </c>
      <c r="J51" s="551" t="s">
        <v>448</v>
      </c>
      <c r="K51" s="552"/>
      <c r="L51" s="552"/>
      <c r="M51" s="552">
        <v>1</v>
      </c>
    </row>
    <row r="52" spans="1:13" ht="21" customHeight="1">
      <c r="A52" s="651" t="s">
        <v>301</v>
      </c>
      <c r="B52" s="651" t="s">
        <v>302</v>
      </c>
      <c r="C52" s="651" t="s">
        <v>17</v>
      </c>
      <c r="D52" s="668" t="s">
        <v>825</v>
      </c>
      <c r="E52" s="83" t="s">
        <v>15</v>
      </c>
      <c r="F52" s="224">
        <v>0</v>
      </c>
      <c r="G52" s="224">
        <v>20</v>
      </c>
      <c r="H52" s="224">
        <v>20</v>
      </c>
      <c r="I52" s="224">
        <v>40</v>
      </c>
      <c r="J52" s="668" t="s">
        <v>677</v>
      </c>
      <c r="K52" s="659" t="s">
        <v>522</v>
      </c>
      <c r="L52" s="659" t="s">
        <v>522</v>
      </c>
      <c r="M52" s="659" t="s">
        <v>815</v>
      </c>
    </row>
    <row r="53" spans="1:13" ht="20.25" customHeight="1">
      <c r="A53" s="653"/>
      <c r="B53" s="653"/>
      <c r="C53" s="653"/>
      <c r="D53" s="669"/>
      <c r="E53" s="83" t="s">
        <v>313</v>
      </c>
      <c r="F53" s="572">
        <v>2.4</v>
      </c>
      <c r="G53" s="224">
        <v>0</v>
      </c>
      <c r="H53" s="224">
        <v>0</v>
      </c>
      <c r="I53" s="224">
        <v>0</v>
      </c>
      <c r="J53" s="669"/>
      <c r="K53" s="672"/>
      <c r="L53" s="672"/>
      <c r="M53" s="672"/>
    </row>
    <row r="54" spans="1:13" ht="22.5" customHeight="1">
      <c r="A54" s="651" t="s">
        <v>301</v>
      </c>
      <c r="B54" s="651" t="s">
        <v>302</v>
      </c>
      <c r="C54" s="651" t="s">
        <v>17</v>
      </c>
      <c r="D54" s="668" t="s">
        <v>620</v>
      </c>
      <c r="E54" s="551" t="s">
        <v>15</v>
      </c>
      <c r="F54" s="572">
        <v>98</v>
      </c>
      <c r="G54" s="572">
        <v>0</v>
      </c>
      <c r="H54" s="572">
        <v>35</v>
      </c>
      <c r="I54" s="572">
        <v>35</v>
      </c>
      <c r="J54" s="668" t="s">
        <v>607</v>
      </c>
      <c r="K54" s="659" t="s">
        <v>798</v>
      </c>
      <c r="L54" s="659" t="s">
        <v>798</v>
      </c>
      <c r="M54" s="659" t="s">
        <v>798</v>
      </c>
    </row>
    <row r="55" spans="1:13" ht="24" customHeight="1">
      <c r="A55" s="653"/>
      <c r="B55" s="653"/>
      <c r="C55" s="653"/>
      <c r="D55" s="669"/>
      <c r="E55" s="551" t="s">
        <v>2</v>
      </c>
      <c r="F55" s="572">
        <v>0</v>
      </c>
      <c r="G55" s="572">
        <v>70</v>
      </c>
      <c r="H55" s="572">
        <v>35</v>
      </c>
      <c r="I55" s="572">
        <v>35</v>
      </c>
      <c r="J55" s="669"/>
      <c r="K55" s="672"/>
      <c r="L55" s="672"/>
      <c r="M55" s="672"/>
    </row>
    <row r="56" spans="1:13" ht="41.25" customHeight="1">
      <c r="A56" s="556" t="s">
        <v>301</v>
      </c>
      <c r="B56" s="556" t="s">
        <v>302</v>
      </c>
      <c r="C56" s="555" t="s">
        <v>13</v>
      </c>
      <c r="D56" s="551" t="s">
        <v>895</v>
      </c>
      <c r="E56" s="551" t="s">
        <v>15</v>
      </c>
      <c r="F56" s="572">
        <v>2</v>
      </c>
      <c r="G56" s="572">
        <v>30</v>
      </c>
      <c r="H56" s="572">
        <v>50</v>
      </c>
      <c r="I56" s="572">
        <v>50</v>
      </c>
      <c r="J56" s="551" t="s">
        <v>607</v>
      </c>
      <c r="K56" s="552" t="s">
        <v>896</v>
      </c>
      <c r="L56" s="552" t="s">
        <v>800</v>
      </c>
      <c r="M56" s="552" t="s">
        <v>799</v>
      </c>
    </row>
    <row r="57" spans="1:13" ht="36" customHeight="1">
      <c r="A57" s="556" t="s">
        <v>301</v>
      </c>
      <c r="B57" s="556" t="s">
        <v>302</v>
      </c>
      <c r="C57" s="555" t="s">
        <v>14</v>
      </c>
      <c r="D57" s="83" t="s">
        <v>602</v>
      </c>
      <c r="E57" s="83" t="s">
        <v>2</v>
      </c>
      <c r="F57" s="224">
        <v>0</v>
      </c>
      <c r="G57" s="224">
        <v>0</v>
      </c>
      <c r="H57" s="224">
        <v>13</v>
      </c>
      <c r="I57" s="224">
        <v>50</v>
      </c>
      <c r="J57" s="551" t="s">
        <v>647</v>
      </c>
      <c r="K57" s="558"/>
      <c r="L57" s="558" t="s">
        <v>633</v>
      </c>
      <c r="M57" s="558" t="s">
        <v>648</v>
      </c>
    </row>
    <row r="58" spans="1:13" ht="38.25" customHeight="1">
      <c r="A58" s="544" t="s">
        <v>301</v>
      </c>
      <c r="B58" s="544" t="s">
        <v>302</v>
      </c>
      <c r="C58" s="544" t="s">
        <v>12</v>
      </c>
      <c r="D58" s="540" t="s">
        <v>603</v>
      </c>
      <c r="E58" s="551" t="s">
        <v>2</v>
      </c>
      <c r="F58" s="572">
        <v>0</v>
      </c>
      <c r="G58" s="572">
        <v>80.3</v>
      </c>
      <c r="H58" s="572">
        <v>0</v>
      </c>
      <c r="I58" s="572">
        <v>0</v>
      </c>
      <c r="J58" s="540" t="s">
        <v>676</v>
      </c>
      <c r="K58" s="543" t="s">
        <v>801</v>
      </c>
      <c r="L58" s="543"/>
      <c r="M58" s="543"/>
    </row>
    <row r="59" spans="1:13" ht="26.25" customHeight="1">
      <c r="A59" s="651" t="s">
        <v>301</v>
      </c>
      <c r="B59" s="651" t="s">
        <v>302</v>
      </c>
      <c r="C59" s="651" t="s">
        <v>779</v>
      </c>
      <c r="D59" s="668" t="s">
        <v>804</v>
      </c>
      <c r="E59" s="540" t="s">
        <v>2</v>
      </c>
      <c r="F59" s="572">
        <v>0</v>
      </c>
      <c r="G59" s="572">
        <v>0</v>
      </c>
      <c r="H59" s="572">
        <v>0</v>
      </c>
      <c r="I59" s="572">
        <v>0</v>
      </c>
      <c r="J59" s="668" t="s">
        <v>607</v>
      </c>
      <c r="K59" s="726"/>
      <c r="L59" s="726"/>
      <c r="M59" s="726" t="s">
        <v>395</v>
      </c>
    </row>
    <row r="60" spans="1:13" ht="24.75" customHeight="1">
      <c r="A60" s="653"/>
      <c r="B60" s="653"/>
      <c r="C60" s="653"/>
      <c r="D60" s="669"/>
      <c r="E60" s="540" t="s">
        <v>15</v>
      </c>
      <c r="F60" s="572">
        <v>0</v>
      </c>
      <c r="G60" s="572">
        <v>0</v>
      </c>
      <c r="H60" s="572">
        <v>0</v>
      </c>
      <c r="I60" s="572">
        <v>2</v>
      </c>
      <c r="J60" s="669"/>
      <c r="K60" s="727"/>
      <c r="L60" s="727"/>
      <c r="M60" s="727"/>
    </row>
    <row r="61" spans="1:13" ht="43.5" customHeight="1">
      <c r="A61" s="544" t="s">
        <v>301</v>
      </c>
      <c r="B61" s="544" t="s">
        <v>302</v>
      </c>
      <c r="C61" s="544" t="s">
        <v>805</v>
      </c>
      <c r="D61" s="576" t="s">
        <v>802</v>
      </c>
      <c r="E61" s="540" t="s">
        <v>2</v>
      </c>
      <c r="F61" s="572">
        <v>0</v>
      </c>
      <c r="G61" s="572">
        <v>2</v>
      </c>
      <c r="H61" s="572">
        <v>23</v>
      </c>
      <c r="I61" s="572">
        <v>0</v>
      </c>
      <c r="J61" s="551" t="s">
        <v>607</v>
      </c>
      <c r="K61" s="552" t="s">
        <v>395</v>
      </c>
      <c r="L61" s="552" t="s">
        <v>803</v>
      </c>
      <c r="M61" s="552"/>
    </row>
    <row r="62" spans="1:13" ht="41.25" customHeight="1">
      <c r="A62" s="544" t="s">
        <v>301</v>
      </c>
      <c r="B62" s="544" t="s">
        <v>302</v>
      </c>
      <c r="C62" s="544" t="s">
        <v>806</v>
      </c>
      <c r="D62" s="576" t="s">
        <v>807</v>
      </c>
      <c r="E62" s="540" t="s">
        <v>2</v>
      </c>
      <c r="F62" s="572">
        <v>0</v>
      </c>
      <c r="G62" s="572">
        <v>2</v>
      </c>
      <c r="H62" s="572">
        <v>35</v>
      </c>
      <c r="I62" s="572">
        <v>35</v>
      </c>
      <c r="J62" s="551" t="s">
        <v>808</v>
      </c>
      <c r="K62" s="552" t="s">
        <v>395</v>
      </c>
      <c r="L62" s="552" t="s">
        <v>809</v>
      </c>
      <c r="M62" s="552" t="s">
        <v>809</v>
      </c>
    </row>
    <row r="63" spans="1:13" ht="45" customHeight="1">
      <c r="A63" s="544" t="s">
        <v>301</v>
      </c>
      <c r="B63" s="544" t="s">
        <v>302</v>
      </c>
      <c r="C63" s="544" t="s">
        <v>810</v>
      </c>
      <c r="D63" s="576" t="s">
        <v>862</v>
      </c>
      <c r="E63" s="540" t="s">
        <v>15</v>
      </c>
      <c r="F63" s="572">
        <v>0</v>
      </c>
      <c r="G63" s="572">
        <v>10</v>
      </c>
      <c r="H63" s="572">
        <v>0</v>
      </c>
      <c r="I63" s="572">
        <v>0</v>
      </c>
      <c r="J63" s="551" t="s">
        <v>808</v>
      </c>
      <c r="K63" s="552" t="s">
        <v>811</v>
      </c>
      <c r="L63" s="552"/>
      <c r="M63" s="552"/>
    </row>
    <row r="64" spans="1:13" ht="38.25" customHeight="1">
      <c r="A64" s="544" t="s">
        <v>301</v>
      </c>
      <c r="B64" s="544" t="s">
        <v>302</v>
      </c>
      <c r="C64" s="544" t="s">
        <v>814</v>
      </c>
      <c r="D64" s="554" t="s">
        <v>812</v>
      </c>
      <c r="E64" s="551" t="s">
        <v>15</v>
      </c>
      <c r="F64" s="572">
        <v>0</v>
      </c>
      <c r="G64" s="572">
        <v>7</v>
      </c>
      <c r="H64" s="572">
        <v>0</v>
      </c>
      <c r="I64" s="572">
        <v>0</v>
      </c>
      <c r="J64" s="551" t="s">
        <v>813</v>
      </c>
      <c r="K64" s="552">
        <v>20</v>
      </c>
      <c r="L64" s="552"/>
      <c r="M64" s="552"/>
    </row>
    <row r="65" spans="1:13" ht="38.25" customHeight="1">
      <c r="A65" s="555" t="s">
        <v>301</v>
      </c>
      <c r="B65" s="555" t="s">
        <v>302</v>
      </c>
      <c r="C65" s="555" t="s">
        <v>863</v>
      </c>
      <c r="D65" s="554" t="s">
        <v>864</v>
      </c>
      <c r="E65" s="551" t="s">
        <v>15</v>
      </c>
      <c r="F65" s="572">
        <v>0</v>
      </c>
      <c r="G65" s="572">
        <v>80</v>
      </c>
      <c r="H65" s="572">
        <v>0</v>
      </c>
      <c r="I65" s="572">
        <v>0</v>
      </c>
      <c r="J65" s="551" t="s">
        <v>868</v>
      </c>
      <c r="K65" s="571">
        <v>1</v>
      </c>
      <c r="L65" s="552"/>
      <c r="M65" s="552"/>
    </row>
    <row r="66" spans="1:13" ht="38.25" customHeight="1">
      <c r="A66" s="555" t="s">
        <v>301</v>
      </c>
      <c r="B66" s="555" t="s">
        <v>302</v>
      </c>
      <c r="C66" s="555" t="s">
        <v>865</v>
      </c>
      <c r="D66" s="554" t="s">
        <v>866</v>
      </c>
      <c r="E66" s="551" t="s">
        <v>15</v>
      </c>
      <c r="F66" s="572">
        <v>0</v>
      </c>
      <c r="G66" s="572">
        <v>0</v>
      </c>
      <c r="H66" s="572">
        <v>80</v>
      </c>
      <c r="I66" s="572">
        <v>0</v>
      </c>
      <c r="J66" s="551" t="s">
        <v>868</v>
      </c>
      <c r="K66" s="552"/>
      <c r="L66" s="571">
        <v>1</v>
      </c>
      <c r="M66" s="552"/>
    </row>
    <row r="67" spans="1:13" ht="42.75" customHeight="1">
      <c r="A67" s="555" t="s">
        <v>301</v>
      </c>
      <c r="B67" s="555" t="s">
        <v>302</v>
      </c>
      <c r="C67" s="555" t="s">
        <v>774</v>
      </c>
      <c r="D67" s="554" t="s">
        <v>867</v>
      </c>
      <c r="E67" s="551" t="s">
        <v>15</v>
      </c>
      <c r="F67" s="572">
        <v>0</v>
      </c>
      <c r="G67" s="572">
        <v>18</v>
      </c>
      <c r="H67" s="572">
        <v>0</v>
      </c>
      <c r="I67" s="572">
        <v>0</v>
      </c>
      <c r="J67" s="554" t="s">
        <v>869</v>
      </c>
      <c r="K67" s="571" t="s">
        <v>888</v>
      </c>
      <c r="L67" s="552"/>
      <c r="M67" s="552"/>
    </row>
    <row r="68" spans="1:13" ht="32.25" customHeight="1">
      <c r="A68" s="555" t="s">
        <v>301</v>
      </c>
      <c r="B68" s="555" t="s">
        <v>302</v>
      </c>
      <c r="C68" s="555" t="s">
        <v>870</v>
      </c>
      <c r="D68" s="554" t="s">
        <v>872</v>
      </c>
      <c r="E68" s="551" t="s">
        <v>15</v>
      </c>
      <c r="F68" s="572">
        <v>0</v>
      </c>
      <c r="G68" s="572">
        <v>0</v>
      </c>
      <c r="H68" s="572">
        <v>58</v>
      </c>
      <c r="I68" s="572">
        <v>0</v>
      </c>
      <c r="J68" s="554" t="s">
        <v>869</v>
      </c>
      <c r="K68" s="552"/>
      <c r="L68" s="571" t="s">
        <v>887</v>
      </c>
      <c r="M68" s="552"/>
    </row>
    <row r="69" spans="1:13" ht="31.5" customHeight="1">
      <c r="A69" s="555" t="s">
        <v>301</v>
      </c>
      <c r="B69" s="555" t="s">
        <v>302</v>
      </c>
      <c r="C69" s="555" t="s">
        <v>871</v>
      </c>
      <c r="D69" s="554" t="s">
        <v>873</v>
      </c>
      <c r="E69" s="551" t="s">
        <v>15</v>
      </c>
      <c r="F69" s="572">
        <v>0</v>
      </c>
      <c r="G69" s="572">
        <v>60</v>
      </c>
      <c r="H69" s="572">
        <v>0</v>
      </c>
      <c r="I69" s="572">
        <v>0</v>
      </c>
      <c r="J69" s="554" t="s">
        <v>874</v>
      </c>
      <c r="K69" s="552" t="s">
        <v>815</v>
      </c>
      <c r="L69" s="552"/>
      <c r="M69" s="552"/>
    </row>
    <row r="70" spans="1:13" ht="31.5" customHeight="1">
      <c r="A70" s="555" t="s">
        <v>301</v>
      </c>
      <c r="B70" s="555" t="s">
        <v>302</v>
      </c>
      <c r="C70" s="555" t="s">
        <v>875</v>
      </c>
      <c r="D70" s="554" t="s">
        <v>876</v>
      </c>
      <c r="E70" s="551" t="s">
        <v>15</v>
      </c>
      <c r="F70" s="572">
        <v>0</v>
      </c>
      <c r="G70" s="572">
        <v>0</v>
      </c>
      <c r="H70" s="572">
        <v>60</v>
      </c>
      <c r="I70" s="572">
        <v>0</v>
      </c>
      <c r="J70" s="554" t="s">
        <v>874</v>
      </c>
      <c r="K70" s="552"/>
      <c r="L70" s="571" t="s">
        <v>523</v>
      </c>
      <c r="M70" s="552"/>
    </row>
    <row r="71" spans="1:13" ht="30.75" customHeight="1">
      <c r="A71" s="555" t="s">
        <v>301</v>
      </c>
      <c r="B71" s="555" t="s">
        <v>302</v>
      </c>
      <c r="C71" s="555" t="s">
        <v>877</v>
      </c>
      <c r="D71" s="554" t="s">
        <v>878</v>
      </c>
      <c r="E71" s="551" t="s">
        <v>15</v>
      </c>
      <c r="F71" s="572">
        <v>0</v>
      </c>
      <c r="G71" s="572">
        <v>5</v>
      </c>
      <c r="H71" s="572">
        <v>0</v>
      </c>
      <c r="I71" s="572">
        <v>0</v>
      </c>
      <c r="J71" s="551" t="s">
        <v>883</v>
      </c>
      <c r="K71" s="552">
        <v>100</v>
      </c>
      <c r="L71" s="552"/>
      <c r="M71" s="552"/>
    </row>
    <row r="72" spans="1:13" ht="33" customHeight="1">
      <c r="A72" s="555" t="s">
        <v>301</v>
      </c>
      <c r="B72" s="555" t="s">
        <v>302</v>
      </c>
      <c r="C72" s="555" t="s">
        <v>773</v>
      </c>
      <c r="D72" s="554" t="s">
        <v>879</v>
      </c>
      <c r="E72" s="551" t="s">
        <v>15</v>
      </c>
      <c r="F72" s="572">
        <v>0</v>
      </c>
      <c r="G72" s="572">
        <v>0</v>
      </c>
      <c r="H72" s="572">
        <v>50</v>
      </c>
      <c r="I72" s="572">
        <v>0</v>
      </c>
      <c r="J72" s="551" t="s">
        <v>883</v>
      </c>
      <c r="K72" s="552"/>
      <c r="L72" s="552">
        <v>100</v>
      </c>
      <c r="M72" s="552"/>
    </row>
    <row r="73" spans="1:13" ht="22.5" customHeight="1">
      <c r="A73" s="555" t="s">
        <v>301</v>
      </c>
      <c r="B73" s="555" t="s">
        <v>302</v>
      </c>
      <c r="C73" s="555" t="s">
        <v>881</v>
      </c>
      <c r="D73" s="554" t="s">
        <v>880</v>
      </c>
      <c r="E73" s="551" t="s">
        <v>15</v>
      </c>
      <c r="F73" s="572">
        <v>0</v>
      </c>
      <c r="G73" s="572">
        <v>50</v>
      </c>
      <c r="H73" s="572">
        <v>0</v>
      </c>
      <c r="I73" s="572">
        <v>0</v>
      </c>
      <c r="J73" s="554" t="s">
        <v>884</v>
      </c>
      <c r="K73" s="571">
        <v>120</v>
      </c>
      <c r="L73" s="552"/>
      <c r="M73" s="552"/>
    </row>
    <row r="74" spans="1:13" ht="27" customHeight="1">
      <c r="A74" s="555" t="s">
        <v>301</v>
      </c>
      <c r="B74" s="555" t="s">
        <v>302</v>
      </c>
      <c r="C74" s="555" t="s">
        <v>764</v>
      </c>
      <c r="D74" s="554" t="s">
        <v>882</v>
      </c>
      <c r="E74" s="551" t="s">
        <v>15</v>
      </c>
      <c r="F74" s="572">
        <v>0</v>
      </c>
      <c r="G74" s="572">
        <v>0</v>
      </c>
      <c r="H74" s="572">
        <v>50</v>
      </c>
      <c r="I74" s="572">
        <v>0</v>
      </c>
      <c r="J74" s="554" t="s">
        <v>884</v>
      </c>
      <c r="K74" s="552"/>
      <c r="L74" s="571">
        <v>250</v>
      </c>
      <c r="M74" s="552"/>
    </row>
    <row r="75" spans="1:13" ht="27" customHeight="1">
      <c r="A75" s="555" t="s">
        <v>301</v>
      </c>
      <c r="B75" s="555" t="s">
        <v>302</v>
      </c>
      <c r="C75" s="555" t="s">
        <v>410</v>
      </c>
      <c r="D75" s="554" t="s">
        <v>898</v>
      </c>
      <c r="E75" s="551" t="s">
        <v>2</v>
      </c>
      <c r="F75" s="572">
        <v>0</v>
      </c>
      <c r="G75" s="572">
        <v>5</v>
      </c>
      <c r="H75" s="572">
        <v>100</v>
      </c>
      <c r="I75" s="572">
        <v>0</v>
      </c>
      <c r="J75" s="554" t="s">
        <v>899</v>
      </c>
      <c r="K75" s="552"/>
      <c r="L75" s="571">
        <v>635</v>
      </c>
      <c r="M75" s="552"/>
    </row>
    <row r="76" spans="1:13" ht="18.75" customHeight="1">
      <c r="A76" s="492" t="s">
        <v>301</v>
      </c>
      <c r="B76" s="493" t="s">
        <v>302</v>
      </c>
      <c r="C76" s="975" t="s">
        <v>98</v>
      </c>
      <c r="D76" s="975"/>
      <c r="E76" s="976"/>
      <c r="F76" s="484">
        <f>SUM(F23:F75)</f>
        <v>2326.6000000000004</v>
      </c>
      <c r="G76" s="484">
        <f>SUM(G23:G75)</f>
        <v>3314.2000000000003</v>
      </c>
      <c r="H76" s="484">
        <f>SUM(H23:H75)</f>
        <v>3196</v>
      </c>
      <c r="I76" s="484">
        <f>SUM(I23:I75)</f>
        <v>2847</v>
      </c>
      <c r="J76" s="59"/>
      <c r="K76" s="58"/>
      <c r="L76" s="58"/>
      <c r="M76" s="58"/>
    </row>
    <row r="77" spans="1:13" ht="12.75">
      <c r="A77" s="76"/>
      <c r="B77" s="76"/>
      <c r="C77" s="79"/>
      <c r="D77" s="4"/>
      <c r="E77" s="74" t="s">
        <v>84</v>
      </c>
      <c r="F77" s="300">
        <f>+F61+F59+F58+F57+F55+F51+F50+F49+F48+F47+F46+F44+F43+F37+F34+F35+F31+F28+F25+F23+F62+F75</f>
        <v>427.2</v>
      </c>
      <c r="G77" s="300">
        <f>+G61+G59+G58+G57+G55+G51+G50+G49+G48+G47+G46+G44+G43+G37+G34+G35+G31+G28+G25+G23+G62+G75</f>
        <v>799.7</v>
      </c>
      <c r="H77" s="300">
        <f>+H61+H59+H58+H57+H55+H51+H50+H49+H48+H47+H46+H44+H43+H37+H34+H35+H31+H28+H25+H23+H62+H75</f>
        <v>982</v>
      </c>
      <c r="I77" s="300">
        <f>+I61+I59+I58+I57+I55+I51+I50+I49+I48+I47+I46+I44+I43+I37+I34+I35+I31+I28+I25+I23+I62+I75</f>
        <v>792</v>
      </c>
      <c r="J77" s="58"/>
      <c r="K77" s="295"/>
      <c r="L77" s="295"/>
      <c r="M77" s="295"/>
    </row>
    <row r="78" spans="1:13" ht="12.75">
      <c r="A78" s="76"/>
      <c r="B78" s="76"/>
      <c r="C78" s="79"/>
      <c r="D78" s="4"/>
      <c r="E78" s="74" t="s">
        <v>85</v>
      </c>
      <c r="F78" s="300">
        <f>+F29+F26</f>
        <v>1377.2</v>
      </c>
      <c r="G78" s="300">
        <f>+G29+G26</f>
        <v>1897</v>
      </c>
      <c r="H78" s="300">
        <f>+H29+H26</f>
        <v>1409</v>
      </c>
      <c r="I78" s="300">
        <f>+I29+I26</f>
        <v>1622</v>
      </c>
      <c r="J78" s="58"/>
      <c r="K78" s="295"/>
      <c r="L78" s="295"/>
      <c r="M78" s="295"/>
    </row>
    <row r="79" spans="1:13" ht="12.75">
      <c r="A79" s="76"/>
      <c r="B79" s="76"/>
      <c r="C79" s="79"/>
      <c r="D79" s="4"/>
      <c r="E79" s="74" t="s">
        <v>86</v>
      </c>
      <c r="F79" s="300">
        <f>+F74+F73+F72+F71+F70+F69+F68+F67+F66+F65+F64+F63+F60+F56+F54+F52+F45+F42+F41+F40+F39+F33+F32+F30+F27+F24</f>
        <v>484.79999999999995</v>
      </c>
      <c r="G79" s="300">
        <f>+G74+G73+G72+G71+G70+G69+G68+G67+G66+G65+G64+G63+G60+G56+G54+G52+G45+G42+G41+G40+G39+G33+G32+G30+G27+G24</f>
        <v>573</v>
      </c>
      <c r="H79" s="300">
        <f>+H74+H73+H72+H71+H70+H69+H68+H67+H66+H65+H64+H63+H60+H56+H54+H52+H45+H42+H41+H40+H39+H33+H32+H30+H27+H24</f>
        <v>770</v>
      </c>
      <c r="I79" s="300">
        <f>+I74+I73+I72+I71+I70+I69+I68+I67+I66+I65+I64+I63+I60+I56+I54+I52+I45+I42+I41+I40+I39+I33+I32+I30+I27+I24</f>
        <v>398</v>
      </c>
      <c r="J79" s="58"/>
      <c r="K79" s="295"/>
      <c r="L79" s="295"/>
      <c r="M79" s="295"/>
    </row>
    <row r="80" spans="1:13" ht="12.75">
      <c r="A80" s="76"/>
      <c r="B80" s="76"/>
      <c r="C80" s="79"/>
      <c r="D80" s="4"/>
      <c r="E80" s="74" t="s">
        <v>87</v>
      </c>
      <c r="F80" s="300">
        <f>+F53+F38+F36</f>
        <v>37.4</v>
      </c>
      <c r="G80" s="300">
        <f>+G53+G38+G36</f>
        <v>44.5</v>
      </c>
      <c r="H80" s="300">
        <f>+H53+H38+H36</f>
        <v>35</v>
      </c>
      <c r="I80" s="300">
        <f>+I53+I38+I36</f>
        <v>35</v>
      </c>
      <c r="J80" s="58"/>
      <c r="K80" s="295"/>
      <c r="L80" s="295"/>
      <c r="M80" s="295"/>
    </row>
    <row r="81" spans="1:13" ht="18" customHeight="1">
      <c r="A81" s="972" t="s">
        <v>53</v>
      </c>
      <c r="B81" s="973"/>
      <c r="C81" s="973"/>
      <c r="D81" s="973"/>
      <c r="E81" s="973"/>
      <c r="F81" s="973"/>
      <c r="G81" s="973"/>
      <c r="H81" s="973"/>
      <c r="I81" s="973"/>
      <c r="J81" s="973"/>
      <c r="K81" s="973"/>
      <c r="L81" s="973"/>
      <c r="M81" s="974"/>
    </row>
    <row r="82" spans="1:13" ht="64.5" customHeight="1">
      <c r="A82" s="805" t="s">
        <v>301</v>
      </c>
      <c r="B82" s="805" t="s">
        <v>303</v>
      </c>
      <c r="C82" s="805" t="s">
        <v>301</v>
      </c>
      <c r="D82" s="674" t="s">
        <v>957</v>
      </c>
      <c r="E82" s="83" t="s">
        <v>2</v>
      </c>
      <c r="F82" s="225">
        <v>55.9</v>
      </c>
      <c r="G82" s="225">
        <v>73</v>
      </c>
      <c r="H82" s="225">
        <v>75</v>
      </c>
      <c r="I82" s="225">
        <v>75</v>
      </c>
      <c r="J82" s="782" t="s">
        <v>695</v>
      </c>
      <c r="K82" s="645" t="s">
        <v>956</v>
      </c>
      <c r="L82" s="645" t="s">
        <v>886</v>
      </c>
      <c r="M82" s="645" t="s">
        <v>885</v>
      </c>
    </row>
    <row r="83" spans="1:13" ht="51.75" customHeight="1">
      <c r="A83" s="805"/>
      <c r="B83" s="805"/>
      <c r="C83" s="805"/>
      <c r="D83" s="674"/>
      <c r="E83" s="551" t="s">
        <v>15</v>
      </c>
      <c r="F83" s="225">
        <v>0</v>
      </c>
      <c r="G83" s="225">
        <v>0</v>
      </c>
      <c r="H83" s="225">
        <v>100</v>
      </c>
      <c r="I83" s="225">
        <v>100</v>
      </c>
      <c r="J83" s="782"/>
      <c r="K83" s="645"/>
      <c r="L83" s="645"/>
      <c r="M83" s="645"/>
    </row>
    <row r="84" spans="1:13" ht="35.25" customHeight="1">
      <c r="A84" s="11" t="s">
        <v>301</v>
      </c>
      <c r="B84" s="11" t="s">
        <v>303</v>
      </c>
      <c r="C84" s="11" t="s">
        <v>302</v>
      </c>
      <c r="D84" s="551" t="s">
        <v>787</v>
      </c>
      <c r="E84" s="551" t="s">
        <v>2</v>
      </c>
      <c r="F84" s="225">
        <v>31.6</v>
      </c>
      <c r="G84" s="225">
        <v>50</v>
      </c>
      <c r="H84" s="225">
        <v>50</v>
      </c>
      <c r="I84" s="225">
        <v>50</v>
      </c>
      <c r="J84" s="77" t="s">
        <v>111</v>
      </c>
      <c r="K84" s="558" t="s">
        <v>402</v>
      </c>
      <c r="L84" s="558" t="s">
        <v>402</v>
      </c>
      <c r="M84" s="558" t="s">
        <v>402</v>
      </c>
    </row>
    <row r="85" spans="1:13" ht="35.25" customHeight="1">
      <c r="A85" s="801" t="s">
        <v>301</v>
      </c>
      <c r="B85" s="801" t="s">
        <v>303</v>
      </c>
      <c r="C85" s="801" t="s">
        <v>303</v>
      </c>
      <c r="D85" s="674" t="s">
        <v>616</v>
      </c>
      <c r="E85" s="83" t="s">
        <v>2</v>
      </c>
      <c r="F85" s="225">
        <v>0</v>
      </c>
      <c r="G85" s="225">
        <v>28</v>
      </c>
      <c r="H85" s="225">
        <v>0</v>
      </c>
      <c r="I85" s="225">
        <v>0</v>
      </c>
      <c r="J85" s="743" t="s">
        <v>411</v>
      </c>
      <c r="K85" s="920" t="s">
        <v>22</v>
      </c>
      <c r="L85" s="920"/>
      <c r="M85" s="920"/>
    </row>
    <row r="86" spans="1:13" ht="47.25" customHeight="1">
      <c r="A86" s="802"/>
      <c r="B86" s="802"/>
      <c r="C86" s="802"/>
      <c r="D86" s="674"/>
      <c r="E86" s="83" t="s">
        <v>4</v>
      </c>
      <c r="F86" s="225">
        <v>0</v>
      </c>
      <c r="G86" s="225">
        <v>110</v>
      </c>
      <c r="H86" s="225">
        <v>0</v>
      </c>
      <c r="I86" s="225">
        <v>0</v>
      </c>
      <c r="J86" s="744"/>
      <c r="K86" s="804"/>
      <c r="L86" s="804"/>
      <c r="M86" s="804"/>
    </row>
    <row r="87" spans="1:13" ht="23.25" customHeight="1">
      <c r="A87" s="801" t="s">
        <v>301</v>
      </c>
      <c r="B87" s="801" t="s">
        <v>303</v>
      </c>
      <c r="C87" s="801" t="s">
        <v>304</v>
      </c>
      <c r="D87" s="674" t="s">
        <v>617</v>
      </c>
      <c r="E87" s="83" t="s">
        <v>2</v>
      </c>
      <c r="F87" s="225">
        <v>0</v>
      </c>
      <c r="G87" s="225">
        <v>8</v>
      </c>
      <c r="H87" s="225">
        <v>0</v>
      </c>
      <c r="I87" s="225">
        <v>0</v>
      </c>
      <c r="J87" s="743" t="s">
        <v>411</v>
      </c>
      <c r="K87" s="920" t="s">
        <v>415</v>
      </c>
      <c r="L87" s="920"/>
      <c r="M87" s="920"/>
    </row>
    <row r="88" spans="1:13" ht="23.25" customHeight="1">
      <c r="A88" s="802"/>
      <c r="B88" s="802"/>
      <c r="C88" s="802"/>
      <c r="D88" s="674"/>
      <c r="E88" s="83" t="s">
        <v>4</v>
      </c>
      <c r="F88" s="225">
        <v>0</v>
      </c>
      <c r="G88" s="225">
        <v>31</v>
      </c>
      <c r="H88" s="225">
        <v>0</v>
      </c>
      <c r="I88" s="225">
        <v>0</v>
      </c>
      <c r="J88" s="744"/>
      <c r="K88" s="804"/>
      <c r="L88" s="804"/>
      <c r="M88" s="804"/>
    </row>
    <row r="89" spans="1:13" ht="27.75" customHeight="1">
      <c r="A89" s="801" t="s">
        <v>301</v>
      </c>
      <c r="B89" s="801" t="s">
        <v>303</v>
      </c>
      <c r="C89" s="801" t="s">
        <v>305</v>
      </c>
      <c r="D89" s="674" t="s">
        <v>893</v>
      </c>
      <c r="E89" s="83" t="s">
        <v>2</v>
      </c>
      <c r="F89" s="225">
        <v>0</v>
      </c>
      <c r="G89" s="225">
        <v>10</v>
      </c>
      <c r="H89" s="225">
        <v>0</v>
      </c>
      <c r="I89" s="225">
        <v>0</v>
      </c>
      <c r="J89" s="743" t="s">
        <v>411</v>
      </c>
      <c r="K89" s="920" t="s">
        <v>596</v>
      </c>
      <c r="L89" s="920"/>
      <c r="M89" s="920"/>
    </row>
    <row r="90" spans="1:13" ht="26.25" customHeight="1">
      <c r="A90" s="802"/>
      <c r="B90" s="802"/>
      <c r="C90" s="802"/>
      <c r="D90" s="674"/>
      <c r="E90" s="83" t="s">
        <v>4</v>
      </c>
      <c r="F90" s="225">
        <v>0</v>
      </c>
      <c r="G90" s="225">
        <v>39</v>
      </c>
      <c r="H90" s="225">
        <v>0</v>
      </c>
      <c r="I90" s="225">
        <v>0</v>
      </c>
      <c r="J90" s="744"/>
      <c r="K90" s="804"/>
      <c r="L90" s="804"/>
      <c r="M90" s="804"/>
    </row>
    <row r="91" spans="1:13" ht="23.25" customHeight="1">
      <c r="A91" s="801" t="s">
        <v>301</v>
      </c>
      <c r="B91" s="801" t="s">
        <v>303</v>
      </c>
      <c r="C91" s="801" t="s">
        <v>306</v>
      </c>
      <c r="D91" s="674" t="s">
        <v>618</v>
      </c>
      <c r="E91" s="83" t="s">
        <v>2</v>
      </c>
      <c r="F91" s="225">
        <v>0</v>
      </c>
      <c r="G91" s="225">
        <v>5</v>
      </c>
      <c r="H91" s="225">
        <v>0</v>
      </c>
      <c r="I91" s="225">
        <v>0</v>
      </c>
      <c r="J91" s="743" t="s">
        <v>411</v>
      </c>
      <c r="K91" s="920" t="s">
        <v>207</v>
      </c>
      <c r="L91" s="920"/>
      <c r="M91" s="920"/>
    </row>
    <row r="92" spans="1:13" ht="23.25" customHeight="1">
      <c r="A92" s="802"/>
      <c r="B92" s="802"/>
      <c r="C92" s="802"/>
      <c r="D92" s="674"/>
      <c r="E92" s="83" t="s">
        <v>4</v>
      </c>
      <c r="F92" s="225">
        <v>0</v>
      </c>
      <c r="G92" s="225">
        <v>20</v>
      </c>
      <c r="H92" s="225">
        <v>0</v>
      </c>
      <c r="I92" s="225">
        <v>0</v>
      </c>
      <c r="J92" s="744"/>
      <c r="K92" s="804"/>
      <c r="L92" s="804"/>
      <c r="M92" s="804"/>
    </row>
    <row r="93" spans="1:13" ht="23.25" customHeight="1">
      <c r="A93" s="801" t="s">
        <v>301</v>
      </c>
      <c r="B93" s="801" t="s">
        <v>303</v>
      </c>
      <c r="C93" s="801" t="s">
        <v>307</v>
      </c>
      <c r="D93" s="674" t="s">
        <v>619</v>
      </c>
      <c r="E93" s="83" t="s">
        <v>2</v>
      </c>
      <c r="F93" s="225">
        <v>0</v>
      </c>
      <c r="G93" s="225">
        <v>6.5</v>
      </c>
      <c r="H93" s="225">
        <v>0</v>
      </c>
      <c r="I93" s="225">
        <v>0</v>
      </c>
      <c r="J93" s="743" t="s">
        <v>411</v>
      </c>
      <c r="K93" s="920" t="s">
        <v>419</v>
      </c>
      <c r="L93" s="920"/>
      <c r="M93" s="920"/>
    </row>
    <row r="94" spans="1:13" ht="30.75" customHeight="1">
      <c r="A94" s="802"/>
      <c r="B94" s="802"/>
      <c r="C94" s="802"/>
      <c r="D94" s="674"/>
      <c r="E94" s="83" t="s">
        <v>4</v>
      </c>
      <c r="F94" s="225">
        <v>0</v>
      </c>
      <c r="G94" s="225">
        <v>25</v>
      </c>
      <c r="H94" s="225">
        <v>0</v>
      </c>
      <c r="I94" s="225">
        <v>0</v>
      </c>
      <c r="J94" s="744"/>
      <c r="K94" s="804"/>
      <c r="L94" s="804"/>
      <c r="M94" s="804"/>
    </row>
    <row r="95" spans="1:13" ht="63.75" customHeight="1" hidden="1">
      <c r="A95" s="11" t="s">
        <v>301</v>
      </c>
      <c r="B95" s="11" t="s">
        <v>303</v>
      </c>
      <c r="C95" s="11" t="s">
        <v>308</v>
      </c>
      <c r="D95" s="551" t="s">
        <v>507</v>
      </c>
      <c r="E95" s="551" t="s">
        <v>2</v>
      </c>
      <c r="F95" s="572">
        <v>33.8</v>
      </c>
      <c r="G95" s="572">
        <v>0</v>
      </c>
      <c r="H95" s="572">
        <v>0</v>
      </c>
      <c r="I95" s="572">
        <v>0</v>
      </c>
      <c r="J95" s="556" t="s">
        <v>111</v>
      </c>
      <c r="K95" s="558"/>
      <c r="L95" s="558"/>
      <c r="M95" s="558"/>
    </row>
    <row r="96" spans="1:13" ht="60" customHeight="1" hidden="1">
      <c r="A96" s="11" t="s">
        <v>301</v>
      </c>
      <c r="B96" s="11" t="s">
        <v>303</v>
      </c>
      <c r="C96" s="11" t="s">
        <v>309</v>
      </c>
      <c r="D96" s="551" t="s">
        <v>613</v>
      </c>
      <c r="E96" s="551" t="s">
        <v>2</v>
      </c>
      <c r="F96" s="572">
        <v>27.5</v>
      </c>
      <c r="G96" s="572">
        <v>0</v>
      </c>
      <c r="H96" s="572">
        <v>0</v>
      </c>
      <c r="I96" s="572">
        <v>0</v>
      </c>
      <c r="J96" s="556" t="s">
        <v>704</v>
      </c>
      <c r="K96" s="558"/>
      <c r="L96" s="558"/>
      <c r="M96" s="558"/>
    </row>
    <row r="97" spans="1:13" ht="43.5" customHeight="1">
      <c r="A97" s="11" t="s">
        <v>301</v>
      </c>
      <c r="B97" s="11" t="s">
        <v>303</v>
      </c>
      <c r="C97" s="11" t="s">
        <v>308</v>
      </c>
      <c r="D97" s="83" t="s">
        <v>298</v>
      </c>
      <c r="E97" s="83" t="s">
        <v>2</v>
      </c>
      <c r="F97" s="224">
        <v>283.6</v>
      </c>
      <c r="G97" s="224">
        <v>293.9</v>
      </c>
      <c r="H97" s="572">
        <v>295</v>
      </c>
      <c r="I97" s="572">
        <v>295</v>
      </c>
      <c r="J97" s="169" t="s">
        <v>107</v>
      </c>
      <c r="K97" s="142" t="s">
        <v>311</v>
      </c>
      <c r="L97" s="142" t="s">
        <v>311</v>
      </c>
      <c r="M97" s="142" t="s">
        <v>311</v>
      </c>
    </row>
    <row r="98" spans="1:13" ht="18" customHeight="1">
      <c r="A98" s="143" t="s">
        <v>301</v>
      </c>
      <c r="B98" s="132" t="s">
        <v>303</v>
      </c>
      <c r="C98" s="329" t="s">
        <v>312</v>
      </c>
      <c r="D98" s="167" t="s">
        <v>99</v>
      </c>
      <c r="E98" s="144"/>
      <c r="F98" s="290">
        <f>SUM(F82:F97)</f>
        <v>432.40000000000003</v>
      </c>
      <c r="G98" s="290">
        <f>SUM(G82:G97)</f>
        <v>699.4</v>
      </c>
      <c r="H98" s="290">
        <f>SUM(H82:H97)</f>
        <v>520</v>
      </c>
      <c r="I98" s="290">
        <f>SUM(I82:I97)</f>
        <v>520</v>
      </c>
      <c r="J98" s="59"/>
      <c r="K98" s="58"/>
      <c r="L98" s="58"/>
      <c r="M98" s="58"/>
    </row>
    <row r="99" spans="1:13" ht="12.75" customHeight="1">
      <c r="A99" s="138"/>
      <c r="B99" s="139"/>
      <c r="C99" s="79"/>
      <c r="D99" s="57"/>
      <c r="E99" s="94" t="s">
        <v>84</v>
      </c>
      <c r="F99" s="250">
        <f>+F97+F96+F95+F93+F91+F89+F87+F85+F84+F82</f>
        <v>432.40000000000003</v>
      </c>
      <c r="G99" s="250">
        <f>+G97+G96+G95+G93+G91+G89+G87+G85+G84+G82</f>
        <v>474.4</v>
      </c>
      <c r="H99" s="250">
        <f>+H97+H96+H95+H93+H91+H89+H87+H85+H84+H82</f>
        <v>420</v>
      </c>
      <c r="I99" s="250">
        <f>+I97+I96+I95+I93+I91+I89+I87+I85+I84+I82</f>
        <v>420</v>
      </c>
      <c r="J99" s="6"/>
      <c r="K99" s="294"/>
      <c r="L99" s="294"/>
      <c r="M99" s="294"/>
    </row>
    <row r="100" spans="1:13" ht="12.75" customHeight="1">
      <c r="A100" s="138"/>
      <c r="B100" s="139"/>
      <c r="C100" s="79"/>
      <c r="D100" s="57"/>
      <c r="E100" s="94" t="s">
        <v>85</v>
      </c>
      <c r="F100" s="250">
        <f>+F94+F92+F90+F88+F86</f>
        <v>0</v>
      </c>
      <c r="G100" s="250">
        <f>+G94+G92+G90+G88+G86</f>
        <v>225</v>
      </c>
      <c r="H100" s="250">
        <f>+H94+H92+H90+H88+H86</f>
        <v>0</v>
      </c>
      <c r="I100" s="250">
        <f>+I94+I92+I90+I88+I86</f>
        <v>0</v>
      </c>
      <c r="J100" s="6"/>
      <c r="K100" s="294"/>
      <c r="L100" s="294"/>
      <c r="M100" s="294"/>
    </row>
    <row r="101" spans="1:13" ht="13.5" customHeight="1">
      <c r="A101" s="138"/>
      <c r="B101" s="139"/>
      <c r="C101" s="79"/>
      <c r="D101" s="2"/>
      <c r="E101" s="174" t="s">
        <v>86</v>
      </c>
      <c r="F101" s="250">
        <f>+F83</f>
        <v>0</v>
      </c>
      <c r="G101" s="250">
        <f>+G83</f>
        <v>0</v>
      </c>
      <c r="H101" s="250">
        <f>+H83</f>
        <v>100</v>
      </c>
      <c r="I101" s="250">
        <f>+I83</f>
        <v>100</v>
      </c>
      <c r="J101" s="6"/>
      <c r="K101" s="294"/>
      <c r="L101" s="294"/>
      <c r="M101" s="294"/>
    </row>
    <row r="102" spans="1:13" ht="15.75" customHeight="1">
      <c r="A102" s="935" t="s">
        <v>54</v>
      </c>
      <c r="B102" s="936"/>
      <c r="C102" s="936"/>
      <c r="D102" s="936"/>
      <c r="E102" s="936"/>
      <c r="F102" s="936"/>
      <c r="G102" s="936"/>
      <c r="H102" s="936"/>
      <c r="I102" s="936"/>
      <c r="J102" s="936"/>
      <c r="K102" s="936"/>
      <c r="L102" s="936"/>
      <c r="M102" s="937"/>
    </row>
    <row r="103" spans="1:13" ht="66.75" customHeight="1">
      <c r="A103" s="79" t="s">
        <v>301</v>
      </c>
      <c r="B103" s="79" t="s">
        <v>304</v>
      </c>
      <c r="C103" s="11" t="s">
        <v>301</v>
      </c>
      <c r="D103" s="84" t="s">
        <v>338</v>
      </c>
      <c r="E103" s="84" t="s">
        <v>18</v>
      </c>
      <c r="F103" s="224">
        <v>1012.4</v>
      </c>
      <c r="G103" s="224">
        <v>1170</v>
      </c>
      <c r="H103" s="224">
        <v>1200</v>
      </c>
      <c r="I103" s="224">
        <v>1240</v>
      </c>
      <c r="J103" s="77" t="s">
        <v>413</v>
      </c>
      <c r="K103" s="594">
        <v>60</v>
      </c>
      <c r="L103" s="594">
        <v>60</v>
      </c>
      <c r="M103" s="594">
        <v>60</v>
      </c>
    </row>
    <row r="104" spans="1:13" ht="51" customHeight="1">
      <c r="A104" s="89" t="s">
        <v>301</v>
      </c>
      <c r="B104" s="89" t="s">
        <v>304</v>
      </c>
      <c r="C104" s="78" t="s">
        <v>528</v>
      </c>
      <c r="D104" s="92" t="s">
        <v>652</v>
      </c>
      <c r="E104" s="92" t="s">
        <v>18</v>
      </c>
      <c r="F104" s="274">
        <v>562.9</v>
      </c>
      <c r="G104" s="274">
        <v>585</v>
      </c>
      <c r="H104" s="274">
        <v>600</v>
      </c>
      <c r="I104" s="274">
        <v>620</v>
      </c>
      <c r="J104" s="327" t="s">
        <v>654</v>
      </c>
      <c r="K104" s="623">
        <v>50</v>
      </c>
      <c r="L104" s="623">
        <v>50</v>
      </c>
      <c r="M104" s="623">
        <v>50</v>
      </c>
    </row>
    <row r="105" spans="1:13" ht="59.25" customHeight="1">
      <c r="A105" s="89" t="s">
        <v>301</v>
      </c>
      <c r="B105" s="89" t="s">
        <v>304</v>
      </c>
      <c r="C105" s="78" t="s">
        <v>529</v>
      </c>
      <c r="D105" s="92" t="s">
        <v>653</v>
      </c>
      <c r="E105" s="92" t="s">
        <v>18</v>
      </c>
      <c r="F105" s="274">
        <v>449.5</v>
      </c>
      <c r="G105" s="274">
        <v>585</v>
      </c>
      <c r="H105" s="274">
        <v>600</v>
      </c>
      <c r="I105" s="274">
        <v>620</v>
      </c>
      <c r="J105" s="327" t="s">
        <v>655</v>
      </c>
      <c r="K105" s="623">
        <v>50</v>
      </c>
      <c r="L105" s="623">
        <v>50</v>
      </c>
      <c r="M105" s="623">
        <v>50</v>
      </c>
    </row>
    <row r="106" spans="1:13" ht="58.5" customHeight="1">
      <c r="A106" s="79" t="s">
        <v>301</v>
      </c>
      <c r="B106" s="79" t="s">
        <v>304</v>
      </c>
      <c r="C106" s="11" t="s">
        <v>302</v>
      </c>
      <c r="D106" s="84" t="s">
        <v>337</v>
      </c>
      <c r="E106" s="84" t="s">
        <v>18</v>
      </c>
      <c r="F106" s="224">
        <v>39.2</v>
      </c>
      <c r="G106" s="224">
        <v>39</v>
      </c>
      <c r="H106" s="224">
        <v>39</v>
      </c>
      <c r="I106" s="224">
        <v>39</v>
      </c>
      <c r="J106" s="77" t="s">
        <v>108</v>
      </c>
      <c r="K106" s="594">
        <v>20</v>
      </c>
      <c r="L106" s="594">
        <v>20</v>
      </c>
      <c r="M106" s="594">
        <v>20</v>
      </c>
    </row>
    <row r="107" spans="1:13" ht="21.75" customHeight="1">
      <c r="A107" s="940" t="s">
        <v>301</v>
      </c>
      <c r="B107" s="940" t="s">
        <v>304</v>
      </c>
      <c r="C107" s="959" t="s">
        <v>303</v>
      </c>
      <c r="D107" s="956" t="s">
        <v>610</v>
      </c>
      <c r="E107" s="145" t="s">
        <v>18</v>
      </c>
      <c r="F107" s="301">
        <v>824.4</v>
      </c>
      <c r="G107" s="301">
        <v>1000</v>
      </c>
      <c r="H107" s="301">
        <v>1200</v>
      </c>
      <c r="I107" s="301">
        <v>1500</v>
      </c>
      <c r="J107" s="952" t="s">
        <v>412</v>
      </c>
      <c r="K107" s="922">
        <v>40</v>
      </c>
      <c r="L107" s="922">
        <v>40</v>
      </c>
      <c r="M107" s="922">
        <v>40</v>
      </c>
    </row>
    <row r="108" spans="1:13" ht="27" customHeight="1">
      <c r="A108" s="941"/>
      <c r="B108" s="941"/>
      <c r="C108" s="960"/>
      <c r="D108" s="957"/>
      <c r="E108" s="145" t="s">
        <v>2</v>
      </c>
      <c r="F108" s="302">
        <f>+F118+F119+F122+F116</f>
        <v>27.9</v>
      </c>
      <c r="G108" s="302">
        <f>+G118+G119+G122+G116</f>
        <v>262.5</v>
      </c>
      <c r="H108" s="302">
        <f>+H118+H119+H122+H116</f>
        <v>167</v>
      </c>
      <c r="I108" s="302">
        <f>+I118+I119+I122+I116</f>
        <v>372.2</v>
      </c>
      <c r="J108" s="953"/>
      <c r="K108" s="923"/>
      <c r="L108" s="923"/>
      <c r="M108" s="923"/>
    </row>
    <row r="109" spans="1:13" ht="30" customHeight="1">
      <c r="A109" s="941"/>
      <c r="B109" s="941"/>
      <c r="C109" s="960"/>
      <c r="D109" s="957"/>
      <c r="E109" s="145" t="s">
        <v>4</v>
      </c>
      <c r="F109" s="302">
        <f>+F120+F121</f>
        <v>58.4</v>
      </c>
      <c r="G109" s="302">
        <f>+G120+G121</f>
        <v>921</v>
      </c>
      <c r="H109" s="302">
        <f>+H120+H121</f>
        <v>943</v>
      </c>
      <c r="I109" s="302">
        <f>+I120+I121</f>
        <v>526</v>
      </c>
      <c r="J109" s="953"/>
      <c r="K109" s="923"/>
      <c r="L109" s="923"/>
      <c r="M109" s="923"/>
    </row>
    <row r="110" spans="1:13" ht="18" customHeight="1" hidden="1">
      <c r="A110" s="941"/>
      <c r="B110" s="941"/>
      <c r="C110" s="960"/>
      <c r="D110" s="957"/>
      <c r="E110" s="145" t="s">
        <v>5</v>
      </c>
      <c r="F110" s="302"/>
      <c r="G110" s="302"/>
      <c r="H110" s="302"/>
      <c r="I110" s="302"/>
      <c r="J110" s="953"/>
      <c r="K110" s="923"/>
      <c r="L110" s="923"/>
      <c r="M110" s="923"/>
    </row>
    <row r="111" spans="1:13" s="68" customFormat="1" ht="16.5" customHeight="1" hidden="1">
      <c r="A111" s="942"/>
      <c r="B111" s="942"/>
      <c r="C111" s="961"/>
      <c r="D111" s="958"/>
      <c r="E111" s="145" t="s">
        <v>15</v>
      </c>
      <c r="F111" s="302"/>
      <c r="G111" s="302"/>
      <c r="H111" s="302"/>
      <c r="I111" s="302"/>
      <c r="J111" s="954"/>
      <c r="K111" s="924"/>
      <c r="L111" s="924"/>
      <c r="M111" s="924"/>
    </row>
    <row r="112" spans="1:13" s="68" customFormat="1" ht="33.75" customHeight="1">
      <c r="A112" s="89" t="s">
        <v>301</v>
      </c>
      <c r="B112" s="89" t="s">
        <v>304</v>
      </c>
      <c r="C112" s="78" t="s">
        <v>30</v>
      </c>
      <c r="D112" s="92" t="s">
        <v>600</v>
      </c>
      <c r="E112" s="92" t="s">
        <v>18</v>
      </c>
      <c r="F112" s="304">
        <v>0</v>
      </c>
      <c r="G112" s="304">
        <v>0</v>
      </c>
      <c r="H112" s="530">
        <v>0</v>
      </c>
      <c r="I112" s="304">
        <v>200</v>
      </c>
      <c r="J112" s="146" t="s">
        <v>416</v>
      </c>
      <c r="K112" s="296"/>
      <c r="L112" s="296"/>
      <c r="M112" s="296" t="s">
        <v>601</v>
      </c>
    </row>
    <row r="113" spans="1:13" s="68" customFormat="1" ht="41.25" customHeight="1">
      <c r="A113" s="89" t="s">
        <v>301</v>
      </c>
      <c r="B113" s="89" t="s">
        <v>304</v>
      </c>
      <c r="C113" s="78" t="s">
        <v>31</v>
      </c>
      <c r="D113" s="92" t="s">
        <v>62</v>
      </c>
      <c r="E113" s="92" t="s">
        <v>18</v>
      </c>
      <c r="F113" s="303">
        <v>1.7</v>
      </c>
      <c r="G113" s="304">
        <v>1.5</v>
      </c>
      <c r="H113" s="487">
        <v>150</v>
      </c>
      <c r="I113" s="303">
        <v>150</v>
      </c>
      <c r="J113" s="146" t="s">
        <v>699</v>
      </c>
      <c r="K113" s="296"/>
      <c r="L113" s="296"/>
      <c r="M113" s="296" t="s">
        <v>836</v>
      </c>
    </row>
    <row r="114" spans="1:13" s="68" customFormat="1" ht="32.25" customHeight="1">
      <c r="A114" s="89" t="s">
        <v>301</v>
      </c>
      <c r="B114" s="89" t="s">
        <v>304</v>
      </c>
      <c r="C114" s="78" t="s">
        <v>604</v>
      </c>
      <c r="D114" s="92" t="s">
        <v>24</v>
      </c>
      <c r="E114" s="581" t="s">
        <v>18</v>
      </c>
      <c r="F114" s="304">
        <v>44.8</v>
      </c>
      <c r="G114" s="304">
        <v>99</v>
      </c>
      <c r="H114" s="303">
        <v>0</v>
      </c>
      <c r="I114" s="303">
        <v>0</v>
      </c>
      <c r="J114" s="88" t="s">
        <v>414</v>
      </c>
      <c r="K114" s="582" t="s">
        <v>835</v>
      </c>
      <c r="L114" s="296"/>
      <c r="M114" s="296"/>
    </row>
    <row r="115" spans="1:13" s="68" customFormat="1" ht="29.25" customHeight="1">
      <c r="A115" s="962" t="s">
        <v>301</v>
      </c>
      <c r="B115" s="962" t="s">
        <v>304</v>
      </c>
      <c r="C115" s="929" t="s">
        <v>32</v>
      </c>
      <c r="D115" s="946" t="s">
        <v>897</v>
      </c>
      <c r="E115" s="92" t="s">
        <v>18</v>
      </c>
      <c r="F115" s="303">
        <v>26.4</v>
      </c>
      <c r="G115" s="303">
        <v>100</v>
      </c>
      <c r="H115" s="303">
        <v>440</v>
      </c>
      <c r="I115" s="303">
        <v>400</v>
      </c>
      <c r="J115" s="948" t="s">
        <v>678</v>
      </c>
      <c r="K115" s="929"/>
      <c r="L115" s="929" t="s">
        <v>837</v>
      </c>
      <c r="M115" s="929" t="s">
        <v>861</v>
      </c>
    </row>
    <row r="116" spans="1:13" s="68" customFormat="1" ht="39" customHeight="1">
      <c r="A116" s="963"/>
      <c r="B116" s="963"/>
      <c r="C116" s="930"/>
      <c r="D116" s="947"/>
      <c r="E116" s="92" t="s">
        <v>2</v>
      </c>
      <c r="F116" s="303">
        <v>0</v>
      </c>
      <c r="G116" s="303">
        <v>100</v>
      </c>
      <c r="H116" s="303">
        <v>0</v>
      </c>
      <c r="I116" s="303">
        <v>0</v>
      </c>
      <c r="J116" s="949"/>
      <c r="K116" s="930"/>
      <c r="L116" s="930"/>
      <c r="M116" s="930"/>
    </row>
    <row r="117" spans="1:13" s="68" customFormat="1" ht="25.5" customHeight="1">
      <c r="A117" s="943" t="s">
        <v>301</v>
      </c>
      <c r="B117" s="943" t="s">
        <v>304</v>
      </c>
      <c r="C117" s="977" t="s">
        <v>33</v>
      </c>
      <c r="D117" s="946" t="s">
        <v>839</v>
      </c>
      <c r="E117" s="581" t="s">
        <v>18</v>
      </c>
      <c r="F117" s="304">
        <v>253.1</v>
      </c>
      <c r="G117" s="304">
        <v>90</v>
      </c>
      <c r="H117" s="304">
        <v>120</v>
      </c>
      <c r="I117" s="304">
        <v>120</v>
      </c>
      <c r="J117" s="307" t="s">
        <v>521</v>
      </c>
      <c r="K117" s="927" t="s">
        <v>840</v>
      </c>
      <c r="L117" s="925" t="s">
        <v>841</v>
      </c>
      <c r="M117" s="925" t="s">
        <v>845</v>
      </c>
    </row>
    <row r="118" spans="1:13" s="68" customFormat="1" ht="30" customHeight="1">
      <c r="A118" s="944"/>
      <c r="B118" s="944"/>
      <c r="C118" s="978"/>
      <c r="D118" s="955"/>
      <c r="E118" s="581" t="s">
        <v>2</v>
      </c>
      <c r="F118" s="304">
        <v>0</v>
      </c>
      <c r="G118" s="304">
        <v>0</v>
      </c>
      <c r="H118" s="304">
        <v>0</v>
      </c>
      <c r="I118" s="304">
        <v>240</v>
      </c>
      <c r="J118" s="308"/>
      <c r="K118" s="928"/>
      <c r="L118" s="926"/>
      <c r="M118" s="926"/>
    </row>
    <row r="119" spans="1:13" s="68" customFormat="1" ht="29.25" customHeight="1">
      <c r="A119" s="943" t="s">
        <v>301</v>
      </c>
      <c r="B119" s="943" t="s">
        <v>304</v>
      </c>
      <c r="C119" s="977" t="s">
        <v>605</v>
      </c>
      <c r="D119" s="950" t="s">
        <v>890</v>
      </c>
      <c r="E119" s="581" t="s">
        <v>2</v>
      </c>
      <c r="F119" s="304">
        <v>0</v>
      </c>
      <c r="G119" s="304">
        <v>40.5</v>
      </c>
      <c r="H119" s="304">
        <v>50</v>
      </c>
      <c r="I119" s="304">
        <v>77.2</v>
      </c>
      <c r="J119" s="981" t="s">
        <v>838</v>
      </c>
      <c r="K119" s="977" t="s">
        <v>842</v>
      </c>
      <c r="L119" s="984" t="s">
        <v>954</v>
      </c>
      <c r="M119" s="984" t="s">
        <v>891</v>
      </c>
    </row>
    <row r="120" spans="1:13" s="68" customFormat="1" ht="27" customHeight="1">
      <c r="A120" s="986"/>
      <c r="B120" s="986"/>
      <c r="C120" s="983"/>
      <c r="D120" s="950"/>
      <c r="E120" s="581" t="s">
        <v>4</v>
      </c>
      <c r="F120" s="304">
        <v>0</v>
      </c>
      <c r="G120" s="304">
        <v>227</v>
      </c>
      <c r="H120" s="304">
        <v>283</v>
      </c>
      <c r="I120" s="304">
        <v>440</v>
      </c>
      <c r="J120" s="982"/>
      <c r="K120" s="983"/>
      <c r="L120" s="985"/>
      <c r="M120" s="985"/>
    </row>
    <row r="121" spans="1:13" s="68" customFormat="1" ht="36" customHeight="1">
      <c r="A121" s="938" t="s">
        <v>301</v>
      </c>
      <c r="B121" s="938" t="s">
        <v>304</v>
      </c>
      <c r="C121" s="931" t="s">
        <v>63</v>
      </c>
      <c r="D121" s="950" t="s">
        <v>700</v>
      </c>
      <c r="E121" s="581" t="s">
        <v>4</v>
      </c>
      <c r="F121" s="304">
        <v>58.4</v>
      </c>
      <c r="G121" s="304">
        <v>694</v>
      </c>
      <c r="H121" s="304">
        <v>660</v>
      </c>
      <c r="I121" s="304">
        <v>86</v>
      </c>
      <c r="J121" s="951" t="s">
        <v>418</v>
      </c>
      <c r="K121" s="921" t="s">
        <v>841</v>
      </c>
      <c r="L121" s="921" t="s">
        <v>843</v>
      </c>
      <c r="M121" s="921" t="s">
        <v>844</v>
      </c>
    </row>
    <row r="122" spans="1:13" s="68" customFormat="1" ht="30" customHeight="1">
      <c r="A122" s="938"/>
      <c r="B122" s="938"/>
      <c r="C122" s="931"/>
      <c r="D122" s="950"/>
      <c r="E122" s="581" t="s">
        <v>2</v>
      </c>
      <c r="F122" s="304">
        <v>27.9</v>
      </c>
      <c r="G122" s="304">
        <v>122</v>
      </c>
      <c r="H122" s="304">
        <v>117</v>
      </c>
      <c r="I122" s="304">
        <v>55</v>
      </c>
      <c r="J122" s="951"/>
      <c r="K122" s="921"/>
      <c r="L122" s="921"/>
      <c r="M122" s="921"/>
    </row>
    <row r="123" spans="1:13" s="68" customFormat="1" ht="40.5" customHeight="1">
      <c r="A123" s="89" t="s">
        <v>301</v>
      </c>
      <c r="B123" s="89" t="s">
        <v>304</v>
      </c>
      <c r="C123" s="78" t="s">
        <v>64</v>
      </c>
      <c r="D123" s="93" t="s">
        <v>608</v>
      </c>
      <c r="E123" s="92" t="s">
        <v>18</v>
      </c>
      <c r="F123" s="303">
        <v>65.8</v>
      </c>
      <c r="G123" s="303">
        <v>0</v>
      </c>
      <c r="H123" s="487">
        <v>0</v>
      </c>
      <c r="I123" s="303">
        <v>160</v>
      </c>
      <c r="J123" s="146" t="s">
        <v>416</v>
      </c>
      <c r="K123" s="297"/>
      <c r="L123" s="297"/>
      <c r="M123" s="297" t="s">
        <v>609</v>
      </c>
    </row>
    <row r="124" spans="1:13" s="68" customFormat="1" ht="31.5" customHeight="1">
      <c r="A124" s="89" t="s">
        <v>301</v>
      </c>
      <c r="B124" s="89" t="s">
        <v>304</v>
      </c>
      <c r="C124" s="78" t="s">
        <v>65</v>
      </c>
      <c r="D124" s="92" t="s">
        <v>346</v>
      </c>
      <c r="E124" s="92" t="s">
        <v>18</v>
      </c>
      <c r="F124" s="303">
        <v>0</v>
      </c>
      <c r="G124" s="303">
        <v>0</v>
      </c>
      <c r="H124" s="303">
        <v>0</v>
      </c>
      <c r="I124" s="303">
        <v>30</v>
      </c>
      <c r="J124" s="88" t="s">
        <v>449</v>
      </c>
      <c r="K124" s="296"/>
      <c r="L124" s="296"/>
      <c r="M124" s="624">
        <v>1</v>
      </c>
    </row>
    <row r="125" spans="1:13" s="68" customFormat="1" ht="29.25" customHeight="1">
      <c r="A125" s="89" t="s">
        <v>301</v>
      </c>
      <c r="B125" s="89" t="s">
        <v>304</v>
      </c>
      <c r="C125" s="78" t="s">
        <v>930</v>
      </c>
      <c r="D125" s="92" t="s">
        <v>347</v>
      </c>
      <c r="E125" s="92" t="s">
        <v>18</v>
      </c>
      <c r="F125" s="303">
        <v>0</v>
      </c>
      <c r="G125" s="303">
        <v>0</v>
      </c>
      <c r="H125" s="487">
        <v>0</v>
      </c>
      <c r="I125" s="303">
        <v>10</v>
      </c>
      <c r="J125" s="146" t="s">
        <v>449</v>
      </c>
      <c r="K125" s="296"/>
      <c r="L125" s="296"/>
      <c r="M125" s="624">
        <v>1</v>
      </c>
    </row>
    <row r="126" spans="1:13" s="68" customFormat="1" ht="28.5" customHeight="1">
      <c r="A126" s="89" t="s">
        <v>301</v>
      </c>
      <c r="B126" s="89" t="s">
        <v>304</v>
      </c>
      <c r="C126" s="78" t="s">
        <v>211</v>
      </c>
      <c r="D126" s="93" t="s">
        <v>606</v>
      </c>
      <c r="E126" s="92" t="s">
        <v>18</v>
      </c>
      <c r="F126" s="303">
        <v>0</v>
      </c>
      <c r="G126" s="303">
        <v>0</v>
      </c>
      <c r="H126" s="487">
        <v>0</v>
      </c>
      <c r="I126" s="303">
        <v>60</v>
      </c>
      <c r="J126" s="146" t="s">
        <v>417</v>
      </c>
      <c r="K126" s="296"/>
      <c r="L126" s="296"/>
      <c r="M126" s="296" t="s">
        <v>526</v>
      </c>
    </row>
    <row r="127" spans="1:13" s="68" customFormat="1" ht="30.75" customHeight="1">
      <c r="A127" s="89" t="s">
        <v>301</v>
      </c>
      <c r="B127" s="89" t="s">
        <v>304</v>
      </c>
      <c r="C127" s="78" t="s">
        <v>212</v>
      </c>
      <c r="D127" s="93" t="s">
        <v>701</v>
      </c>
      <c r="E127" s="92" t="s">
        <v>18</v>
      </c>
      <c r="F127" s="304">
        <v>12.7</v>
      </c>
      <c r="G127" s="303">
        <v>150</v>
      </c>
      <c r="H127" s="487">
        <v>140</v>
      </c>
      <c r="I127" s="303">
        <v>140</v>
      </c>
      <c r="J127" s="146" t="s">
        <v>417</v>
      </c>
      <c r="K127" s="296" t="s">
        <v>703</v>
      </c>
      <c r="L127" s="296" t="s">
        <v>703</v>
      </c>
      <c r="M127" s="296" t="s">
        <v>703</v>
      </c>
    </row>
    <row r="128" spans="1:13" s="68" customFormat="1" ht="28.5" customHeight="1">
      <c r="A128" s="585" t="s">
        <v>301</v>
      </c>
      <c r="B128" s="585" t="s">
        <v>304</v>
      </c>
      <c r="C128" s="586" t="s">
        <v>213</v>
      </c>
      <c r="D128" s="581" t="s">
        <v>702</v>
      </c>
      <c r="E128" s="581" t="s">
        <v>18</v>
      </c>
      <c r="F128" s="304">
        <v>182.1</v>
      </c>
      <c r="G128" s="304">
        <v>150</v>
      </c>
      <c r="H128" s="530">
        <v>150</v>
      </c>
      <c r="I128" s="304">
        <v>0</v>
      </c>
      <c r="J128" s="321" t="s">
        <v>417</v>
      </c>
      <c r="K128" s="587"/>
      <c r="L128" s="587" t="s">
        <v>846</v>
      </c>
      <c r="M128" s="587"/>
    </row>
    <row r="129" spans="1:13" s="68" customFormat="1" ht="63.75" customHeight="1">
      <c r="A129" s="89" t="s">
        <v>301</v>
      </c>
      <c r="B129" s="89" t="s">
        <v>304</v>
      </c>
      <c r="C129" s="78" t="s">
        <v>900</v>
      </c>
      <c r="D129" s="93" t="s">
        <v>849</v>
      </c>
      <c r="E129" s="92" t="s">
        <v>18</v>
      </c>
      <c r="F129" s="304">
        <v>6.6</v>
      </c>
      <c r="G129" s="304">
        <v>160</v>
      </c>
      <c r="H129" s="530">
        <v>160</v>
      </c>
      <c r="I129" s="304">
        <v>200</v>
      </c>
      <c r="J129" s="321" t="s">
        <v>706</v>
      </c>
      <c r="K129" s="587" t="s">
        <v>848</v>
      </c>
      <c r="L129" s="587" t="s">
        <v>847</v>
      </c>
      <c r="M129" s="587" t="s">
        <v>526</v>
      </c>
    </row>
    <row r="130" spans="1:13" ht="30" customHeight="1">
      <c r="A130" s="555" t="s">
        <v>301</v>
      </c>
      <c r="B130" s="555" t="s">
        <v>304</v>
      </c>
      <c r="C130" s="555" t="s">
        <v>304</v>
      </c>
      <c r="D130" s="551" t="s">
        <v>91</v>
      </c>
      <c r="E130" s="551" t="s">
        <v>2</v>
      </c>
      <c r="F130" s="548">
        <v>34</v>
      </c>
      <c r="G130" s="548">
        <v>100</v>
      </c>
      <c r="H130" s="548">
        <v>100</v>
      </c>
      <c r="I130" s="548">
        <v>100</v>
      </c>
      <c r="J130" s="556" t="s">
        <v>110</v>
      </c>
      <c r="K130" s="622">
        <v>8</v>
      </c>
      <c r="L130" s="622">
        <v>8</v>
      </c>
      <c r="M130" s="622">
        <v>8</v>
      </c>
    </row>
    <row r="131" spans="1:13" ht="21.75" customHeight="1">
      <c r="A131" s="771" t="s">
        <v>301</v>
      </c>
      <c r="B131" s="771" t="s">
        <v>304</v>
      </c>
      <c r="C131" s="771" t="s">
        <v>305</v>
      </c>
      <c r="D131" s="674" t="s">
        <v>506</v>
      </c>
      <c r="E131" s="84" t="s">
        <v>4</v>
      </c>
      <c r="F131" s="548">
        <v>0</v>
      </c>
      <c r="G131" s="548">
        <v>0</v>
      </c>
      <c r="H131" s="548">
        <v>454</v>
      </c>
      <c r="I131" s="548">
        <v>0</v>
      </c>
      <c r="J131" s="782" t="s">
        <v>420</v>
      </c>
      <c r="K131" s="939"/>
      <c r="L131" s="945">
        <v>2</v>
      </c>
      <c r="M131" s="939"/>
    </row>
    <row r="132" spans="1:13" ht="21.75" customHeight="1">
      <c r="A132" s="771"/>
      <c r="B132" s="771"/>
      <c r="C132" s="771"/>
      <c r="D132" s="674"/>
      <c r="E132" s="84" t="s">
        <v>15</v>
      </c>
      <c r="F132" s="548">
        <v>0</v>
      </c>
      <c r="G132" s="548">
        <v>0</v>
      </c>
      <c r="H132" s="548">
        <v>81</v>
      </c>
      <c r="I132" s="548">
        <v>0</v>
      </c>
      <c r="J132" s="782"/>
      <c r="K132" s="939"/>
      <c r="L132" s="939"/>
      <c r="M132" s="939"/>
    </row>
    <row r="133" spans="1:13" ht="30" customHeight="1">
      <c r="A133" s="79" t="s">
        <v>301</v>
      </c>
      <c r="B133" s="79" t="s">
        <v>304</v>
      </c>
      <c r="C133" s="79" t="s">
        <v>306</v>
      </c>
      <c r="D133" s="551" t="s">
        <v>509</v>
      </c>
      <c r="E133" s="551" t="s">
        <v>2</v>
      </c>
      <c r="F133" s="548">
        <v>41.8</v>
      </c>
      <c r="G133" s="548">
        <v>40</v>
      </c>
      <c r="H133" s="548">
        <v>40</v>
      </c>
      <c r="I133" s="548">
        <v>40</v>
      </c>
      <c r="J133" s="77" t="s">
        <v>111</v>
      </c>
      <c r="K133" s="620">
        <v>100</v>
      </c>
      <c r="L133" s="620">
        <v>100</v>
      </c>
      <c r="M133" s="620">
        <v>100</v>
      </c>
    </row>
    <row r="134" spans="1:13" ht="21.75" customHeight="1">
      <c r="A134" s="651" t="s">
        <v>301</v>
      </c>
      <c r="B134" s="651" t="s">
        <v>304</v>
      </c>
      <c r="C134" s="651" t="s">
        <v>307</v>
      </c>
      <c r="D134" s="668" t="s">
        <v>510</v>
      </c>
      <c r="E134" s="551" t="s">
        <v>18</v>
      </c>
      <c r="F134" s="229">
        <v>0</v>
      </c>
      <c r="G134" s="548">
        <v>0</v>
      </c>
      <c r="H134" s="548">
        <v>300</v>
      </c>
      <c r="I134" s="548">
        <v>0</v>
      </c>
      <c r="J134" s="649" t="s">
        <v>511</v>
      </c>
      <c r="K134" s="887"/>
      <c r="L134" s="881">
        <v>1</v>
      </c>
      <c r="M134" s="887"/>
    </row>
    <row r="135" spans="1:13" ht="18.75" customHeight="1">
      <c r="A135" s="653"/>
      <c r="B135" s="653"/>
      <c r="C135" s="653"/>
      <c r="D135" s="669"/>
      <c r="E135" s="551" t="s">
        <v>2</v>
      </c>
      <c r="F135" s="229">
        <v>0</v>
      </c>
      <c r="G135" s="548">
        <v>18.4</v>
      </c>
      <c r="H135" s="548">
        <v>100</v>
      </c>
      <c r="I135" s="548">
        <v>0</v>
      </c>
      <c r="J135" s="650"/>
      <c r="K135" s="883"/>
      <c r="L135" s="883"/>
      <c r="M135" s="883"/>
    </row>
    <row r="136" spans="1:13" ht="29.25" customHeight="1">
      <c r="A136" s="546" t="s">
        <v>301</v>
      </c>
      <c r="B136" s="546" t="s">
        <v>304</v>
      </c>
      <c r="C136" s="546" t="s">
        <v>308</v>
      </c>
      <c r="D136" s="564" t="s">
        <v>914</v>
      </c>
      <c r="E136" s="551" t="s">
        <v>2</v>
      </c>
      <c r="F136" s="548">
        <v>0</v>
      </c>
      <c r="G136" s="548">
        <v>13.5</v>
      </c>
      <c r="H136" s="548">
        <v>0</v>
      </c>
      <c r="I136" s="548">
        <v>0</v>
      </c>
      <c r="J136" s="559" t="s">
        <v>915</v>
      </c>
      <c r="K136" s="621">
        <v>180</v>
      </c>
      <c r="L136" s="577"/>
      <c r="M136" s="577"/>
    </row>
    <row r="137" spans="1:13" ht="29.25" customHeight="1">
      <c r="A137" s="546" t="s">
        <v>301</v>
      </c>
      <c r="B137" s="546" t="s">
        <v>304</v>
      </c>
      <c r="C137" s="546" t="s">
        <v>309</v>
      </c>
      <c r="D137" s="564" t="s">
        <v>934</v>
      </c>
      <c r="E137" s="551" t="s">
        <v>2</v>
      </c>
      <c r="F137" s="548">
        <v>0</v>
      </c>
      <c r="G137" s="548">
        <v>50</v>
      </c>
      <c r="H137" s="548">
        <v>0</v>
      </c>
      <c r="I137" s="548">
        <v>0</v>
      </c>
      <c r="J137" s="559" t="s">
        <v>935</v>
      </c>
      <c r="K137" s="621">
        <v>400</v>
      </c>
      <c r="L137" s="577"/>
      <c r="M137" s="577"/>
    </row>
    <row r="138" spans="1:13" ht="15" customHeight="1">
      <c r="A138" s="555"/>
      <c r="B138" s="555"/>
      <c r="C138" s="330"/>
      <c r="D138" s="542" t="s">
        <v>100</v>
      </c>
      <c r="E138" s="220"/>
      <c r="F138" s="247">
        <f>+F135+F134+F133+F132+F131+F130+F109+F108+F107+F106+F103+F136+F137</f>
        <v>2038.1</v>
      </c>
      <c r="G138" s="247">
        <f>+G135+G134+G133+G132+G131+G130+G109+G108+G107+G106+G103+G136+G137</f>
        <v>3614.4</v>
      </c>
      <c r="H138" s="247">
        <f>+H135+H134+H133+H132+H131+H130+H109+H108+H107+H106+H103+H136+H137</f>
        <v>4624</v>
      </c>
      <c r="I138" s="247">
        <f>+I135+I134+I133+I132+I131+I130+I109+I108+I107+I106+I103+I136+I137</f>
        <v>3817.2</v>
      </c>
      <c r="J138" s="556"/>
      <c r="K138" s="142"/>
      <c r="L138" s="142"/>
      <c r="M138" s="142"/>
    </row>
    <row r="139" spans="1:13" ht="15" customHeight="1">
      <c r="A139" s="555"/>
      <c r="B139" s="555"/>
      <c r="C139" s="555"/>
      <c r="D139" s="221"/>
      <c r="E139" s="174" t="s">
        <v>84</v>
      </c>
      <c r="F139" s="305">
        <f>+F135+F133+F130+F108+F136+F137</f>
        <v>103.69999999999999</v>
      </c>
      <c r="G139" s="305">
        <f>+G135+G133+G130+G108+G136+G137</f>
        <v>484.4</v>
      </c>
      <c r="H139" s="305">
        <f>+H135+H133+H130+H108+H136+H137</f>
        <v>407</v>
      </c>
      <c r="I139" s="305">
        <f>+I135+I133+I130+I108+I136+I137</f>
        <v>512.2</v>
      </c>
      <c r="J139" s="556"/>
      <c r="K139" s="142"/>
      <c r="L139" s="142"/>
      <c r="M139" s="142"/>
    </row>
    <row r="140" spans="1:13" ht="15" customHeight="1">
      <c r="A140" s="140"/>
      <c r="B140" s="141"/>
      <c r="C140" s="79"/>
      <c r="D140" s="57"/>
      <c r="E140" s="94" t="s">
        <v>489</v>
      </c>
      <c r="F140" s="228">
        <f>+F134+F107+F106+F103</f>
        <v>1876</v>
      </c>
      <c r="G140" s="228">
        <f>+G134+G107+G106+G103</f>
        <v>2209</v>
      </c>
      <c r="H140" s="228">
        <f>+H134+H107+H106+H103</f>
        <v>2739</v>
      </c>
      <c r="I140" s="228">
        <f>+I134+I107+I106+I103</f>
        <v>2779</v>
      </c>
      <c r="J140" s="64"/>
      <c r="K140" s="552"/>
      <c r="L140" s="552"/>
      <c r="M140" s="552"/>
    </row>
    <row r="141" spans="1:13" ht="12.75">
      <c r="A141" s="140"/>
      <c r="B141" s="141"/>
      <c r="C141" s="79"/>
      <c r="D141" s="57"/>
      <c r="E141" s="94" t="s">
        <v>85</v>
      </c>
      <c r="F141" s="228">
        <f>+F109+F131</f>
        <v>58.4</v>
      </c>
      <c r="G141" s="228">
        <f>+G109+G131</f>
        <v>921</v>
      </c>
      <c r="H141" s="228">
        <f>+H109+H131</f>
        <v>1397</v>
      </c>
      <c r="I141" s="228">
        <f>+I109+I131</f>
        <v>526</v>
      </c>
      <c r="J141" s="64"/>
      <c r="K141" s="552"/>
      <c r="L141" s="552"/>
      <c r="M141" s="552"/>
    </row>
    <row r="142" spans="1:13" ht="12.75" hidden="1">
      <c r="A142" s="140"/>
      <c r="B142" s="141"/>
      <c r="C142" s="79"/>
      <c r="D142" s="57"/>
      <c r="E142" s="94" t="s">
        <v>336</v>
      </c>
      <c r="F142" s="228"/>
      <c r="G142" s="228"/>
      <c r="H142" s="228"/>
      <c r="I142" s="228"/>
      <c r="J142" s="64"/>
      <c r="K142" s="552"/>
      <c r="L142" s="552"/>
      <c r="M142" s="552"/>
    </row>
    <row r="143" spans="1:13" ht="12.75">
      <c r="A143" s="140"/>
      <c r="B143" s="141"/>
      <c r="C143" s="82"/>
      <c r="D143" s="63"/>
      <c r="E143" s="306" t="s">
        <v>86</v>
      </c>
      <c r="F143" s="228">
        <f>+F132</f>
        <v>0</v>
      </c>
      <c r="G143" s="228">
        <f>+G132</f>
        <v>0</v>
      </c>
      <c r="H143" s="228">
        <f>+H132</f>
        <v>81</v>
      </c>
      <c r="I143" s="228">
        <f>+I132</f>
        <v>0</v>
      </c>
      <c r="J143" s="548"/>
      <c r="K143" s="572"/>
      <c r="L143" s="572"/>
      <c r="M143" s="572"/>
    </row>
    <row r="144" spans="1:13" ht="18.75" customHeight="1">
      <c r="A144" s="935" t="s">
        <v>335</v>
      </c>
      <c r="B144" s="936"/>
      <c r="C144" s="936"/>
      <c r="D144" s="936"/>
      <c r="E144" s="936"/>
      <c r="F144" s="936"/>
      <c r="G144" s="936"/>
      <c r="H144" s="936"/>
      <c r="I144" s="936"/>
      <c r="J144" s="936"/>
      <c r="K144" s="936"/>
      <c r="L144" s="936"/>
      <c r="M144" s="937"/>
    </row>
    <row r="145" spans="1:13" ht="33.75" customHeight="1">
      <c r="A145" s="575" t="s">
        <v>301</v>
      </c>
      <c r="B145" s="575" t="s">
        <v>305</v>
      </c>
      <c r="C145" s="575" t="s">
        <v>301</v>
      </c>
      <c r="D145" s="540" t="s">
        <v>25</v>
      </c>
      <c r="E145" s="551" t="s">
        <v>2</v>
      </c>
      <c r="F145" s="224">
        <v>24.2</v>
      </c>
      <c r="G145" s="224">
        <v>80</v>
      </c>
      <c r="H145" s="572">
        <v>100</v>
      </c>
      <c r="I145" s="572">
        <v>40</v>
      </c>
      <c r="J145" s="579" t="s">
        <v>401</v>
      </c>
      <c r="K145" s="543">
        <v>100</v>
      </c>
      <c r="L145" s="543">
        <v>100</v>
      </c>
      <c r="M145" s="543">
        <v>100</v>
      </c>
    </row>
    <row r="146" spans="1:13" ht="27.75" customHeight="1">
      <c r="A146" s="320" t="s">
        <v>301</v>
      </c>
      <c r="B146" s="320" t="s">
        <v>305</v>
      </c>
      <c r="C146" s="320" t="s">
        <v>302</v>
      </c>
      <c r="D146" s="551" t="s">
        <v>784</v>
      </c>
      <c r="E146" s="551" t="s">
        <v>2</v>
      </c>
      <c r="F146" s="223">
        <v>5</v>
      </c>
      <c r="G146" s="224">
        <v>0</v>
      </c>
      <c r="H146" s="572">
        <v>0</v>
      </c>
      <c r="I146" s="572">
        <v>100</v>
      </c>
      <c r="J146" s="579" t="s">
        <v>422</v>
      </c>
      <c r="K146" s="543"/>
      <c r="L146" s="543"/>
      <c r="M146" s="543">
        <v>1</v>
      </c>
    </row>
    <row r="147" spans="1:13" ht="36.75" customHeight="1">
      <c r="A147" s="51" t="s">
        <v>301</v>
      </c>
      <c r="B147" s="51" t="s">
        <v>305</v>
      </c>
      <c r="C147" s="51" t="s">
        <v>303</v>
      </c>
      <c r="D147" s="551" t="s">
        <v>45</v>
      </c>
      <c r="E147" s="551" t="s">
        <v>2</v>
      </c>
      <c r="F147" s="572">
        <v>16.8</v>
      </c>
      <c r="G147" s="572">
        <v>50</v>
      </c>
      <c r="H147" s="572">
        <v>50</v>
      </c>
      <c r="I147" s="572">
        <v>50</v>
      </c>
      <c r="J147" s="507" t="s">
        <v>112</v>
      </c>
      <c r="K147" s="552">
        <v>5</v>
      </c>
      <c r="L147" s="552">
        <v>5</v>
      </c>
      <c r="M147" s="552">
        <v>5</v>
      </c>
    </row>
    <row r="148" spans="1:13" ht="23.25" customHeight="1">
      <c r="A148" s="794" t="s">
        <v>301</v>
      </c>
      <c r="B148" s="794" t="s">
        <v>305</v>
      </c>
      <c r="C148" s="794" t="s">
        <v>304</v>
      </c>
      <c r="D148" s="668" t="s">
        <v>218</v>
      </c>
      <c r="E148" s="551" t="s">
        <v>2</v>
      </c>
      <c r="F148" s="224">
        <v>70</v>
      </c>
      <c r="G148" s="572">
        <v>20</v>
      </c>
      <c r="H148" s="572">
        <v>20</v>
      </c>
      <c r="I148" s="572">
        <v>20</v>
      </c>
      <c r="J148" s="876" t="s">
        <v>109</v>
      </c>
      <c r="K148" s="659">
        <v>2</v>
      </c>
      <c r="L148" s="659">
        <v>2</v>
      </c>
      <c r="M148" s="659">
        <v>2</v>
      </c>
    </row>
    <row r="149" spans="1:13" ht="21" customHeight="1">
      <c r="A149" s="900"/>
      <c r="B149" s="900"/>
      <c r="C149" s="900"/>
      <c r="D149" s="695"/>
      <c r="E149" s="551" t="s">
        <v>15</v>
      </c>
      <c r="F149" s="224">
        <v>12.3</v>
      </c>
      <c r="G149" s="572">
        <v>10</v>
      </c>
      <c r="H149" s="572">
        <v>10</v>
      </c>
      <c r="I149" s="572">
        <v>10</v>
      </c>
      <c r="J149" s="877"/>
      <c r="K149" s="660"/>
      <c r="L149" s="660"/>
      <c r="M149" s="660"/>
    </row>
    <row r="150" spans="1:13" ht="20.25" customHeight="1">
      <c r="A150" s="794" t="s">
        <v>301</v>
      </c>
      <c r="B150" s="794" t="s">
        <v>305</v>
      </c>
      <c r="C150" s="794" t="s">
        <v>305</v>
      </c>
      <c r="D150" s="668" t="s">
        <v>698</v>
      </c>
      <c r="E150" s="551" t="s">
        <v>2</v>
      </c>
      <c r="F150" s="572">
        <v>0</v>
      </c>
      <c r="G150" s="572">
        <v>40</v>
      </c>
      <c r="H150" s="572">
        <v>70</v>
      </c>
      <c r="I150" s="572">
        <v>30</v>
      </c>
      <c r="J150" s="876" t="s">
        <v>421</v>
      </c>
      <c r="K150" s="659"/>
      <c r="L150" s="659"/>
      <c r="M150" s="659">
        <v>3</v>
      </c>
    </row>
    <row r="151" spans="1:13" ht="21" customHeight="1">
      <c r="A151" s="900"/>
      <c r="B151" s="900"/>
      <c r="C151" s="900"/>
      <c r="D151" s="695"/>
      <c r="E151" s="551" t="s">
        <v>4</v>
      </c>
      <c r="F151" s="223">
        <v>0</v>
      </c>
      <c r="G151" s="572">
        <v>0</v>
      </c>
      <c r="H151" s="572">
        <v>798</v>
      </c>
      <c r="I151" s="572">
        <v>340</v>
      </c>
      <c r="J151" s="877"/>
      <c r="K151" s="660"/>
      <c r="L151" s="660"/>
      <c r="M151" s="660"/>
    </row>
    <row r="152" spans="1:13" ht="19.5" customHeight="1">
      <c r="A152" s="795"/>
      <c r="B152" s="795"/>
      <c r="C152" s="795"/>
      <c r="D152" s="669"/>
      <c r="E152" s="551" t="s">
        <v>5</v>
      </c>
      <c r="F152" s="229">
        <v>0</v>
      </c>
      <c r="G152" s="548">
        <v>0</v>
      </c>
      <c r="H152" s="548">
        <v>70</v>
      </c>
      <c r="I152" s="548">
        <v>30</v>
      </c>
      <c r="J152" s="878"/>
      <c r="K152" s="672"/>
      <c r="L152" s="672"/>
      <c r="M152" s="672"/>
    </row>
    <row r="153" spans="1:13" ht="22.5" customHeight="1">
      <c r="A153" s="578" t="s">
        <v>301</v>
      </c>
      <c r="B153" s="578" t="s">
        <v>305</v>
      </c>
      <c r="C153" s="794" t="s">
        <v>306</v>
      </c>
      <c r="D153" s="668" t="s">
        <v>697</v>
      </c>
      <c r="E153" s="551" t="s">
        <v>2</v>
      </c>
      <c r="F153" s="572">
        <v>0</v>
      </c>
      <c r="G153" s="572">
        <v>45</v>
      </c>
      <c r="H153" s="572">
        <v>115</v>
      </c>
      <c r="I153" s="572">
        <v>80</v>
      </c>
      <c r="J153" s="876" t="s">
        <v>421</v>
      </c>
      <c r="K153" s="659"/>
      <c r="L153" s="659"/>
      <c r="M153" s="659">
        <v>5</v>
      </c>
    </row>
    <row r="154" spans="1:13" ht="21.75" customHeight="1">
      <c r="A154" s="578"/>
      <c r="B154" s="578"/>
      <c r="C154" s="900"/>
      <c r="D154" s="695"/>
      <c r="E154" s="551" t="s">
        <v>4</v>
      </c>
      <c r="F154" s="223">
        <v>0</v>
      </c>
      <c r="G154" s="572">
        <v>510</v>
      </c>
      <c r="H154" s="572">
        <v>1300</v>
      </c>
      <c r="I154" s="572">
        <v>928</v>
      </c>
      <c r="J154" s="877"/>
      <c r="K154" s="660"/>
      <c r="L154" s="660"/>
      <c r="M154" s="660"/>
    </row>
    <row r="155" spans="1:13" ht="20.25" customHeight="1">
      <c r="A155" s="578"/>
      <c r="B155" s="578"/>
      <c r="C155" s="795"/>
      <c r="D155" s="669"/>
      <c r="E155" s="551" t="s">
        <v>5</v>
      </c>
      <c r="F155" s="229">
        <v>0</v>
      </c>
      <c r="G155" s="548">
        <v>45</v>
      </c>
      <c r="H155" s="548">
        <v>115</v>
      </c>
      <c r="I155" s="548">
        <v>77</v>
      </c>
      <c r="J155" s="878"/>
      <c r="K155" s="672"/>
      <c r="L155" s="672"/>
      <c r="M155" s="672"/>
    </row>
    <row r="156" spans="1:13" ht="19.5" customHeight="1">
      <c r="A156" s="801" t="s">
        <v>306</v>
      </c>
      <c r="B156" s="801" t="s">
        <v>301</v>
      </c>
      <c r="C156" s="801" t="s">
        <v>307</v>
      </c>
      <c r="D156" s="668" t="s">
        <v>687</v>
      </c>
      <c r="E156" s="83" t="s">
        <v>2</v>
      </c>
      <c r="F156" s="239">
        <v>0</v>
      </c>
      <c r="G156" s="572">
        <v>13</v>
      </c>
      <c r="H156" s="572">
        <v>49</v>
      </c>
      <c r="I156" s="572">
        <v>5</v>
      </c>
      <c r="J156" s="668" t="s">
        <v>746</v>
      </c>
      <c r="K156" s="726"/>
      <c r="L156" s="726"/>
      <c r="M156" s="726" t="s">
        <v>748</v>
      </c>
    </row>
    <row r="157" spans="1:13" ht="19.5" customHeight="1">
      <c r="A157" s="822"/>
      <c r="B157" s="822"/>
      <c r="C157" s="822"/>
      <c r="D157" s="695"/>
      <c r="E157" s="83" t="s">
        <v>4</v>
      </c>
      <c r="F157" s="239">
        <v>0</v>
      </c>
      <c r="G157" s="572">
        <v>150</v>
      </c>
      <c r="H157" s="572">
        <v>550</v>
      </c>
      <c r="I157" s="572">
        <v>57</v>
      </c>
      <c r="J157" s="695"/>
      <c r="K157" s="728"/>
      <c r="L157" s="728"/>
      <c r="M157" s="728"/>
    </row>
    <row r="158" spans="1:13" ht="19.5" customHeight="1">
      <c r="A158" s="802"/>
      <c r="B158" s="802"/>
      <c r="C158" s="802"/>
      <c r="D158" s="669"/>
      <c r="E158" s="83" t="s">
        <v>5</v>
      </c>
      <c r="F158" s="239">
        <v>0</v>
      </c>
      <c r="G158" s="572">
        <v>13</v>
      </c>
      <c r="H158" s="572">
        <v>49</v>
      </c>
      <c r="I158" s="572">
        <v>5</v>
      </c>
      <c r="J158" s="669"/>
      <c r="K158" s="727"/>
      <c r="L158" s="727"/>
      <c r="M158" s="727"/>
    </row>
    <row r="159" spans="1:13" ht="19.5" customHeight="1">
      <c r="A159" s="801" t="s">
        <v>306</v>
      </c>
      <c r="B159" s="801" t="s">
        <v>301</v>
      </c>
      <c r="C159" s="801" t="s">
        <v>308</v>
      </c>
      <c r="D159" s="668" t="s">
        <v>686</v>
      </c>
      <c r="E159" s="83" t="s">
        <v>2</v>
      </c>
      <c r="F159" s="239">
        <v>0</v>
      </c>
      <c r="G159" s="572">
        <v>5</v>
      </c>
      <c r="H159" s="572">
        <v>49</v>
      </c>
      <c r="I159" s="572">
        <v>13</v>
      </c>
      <c r="J159" s="668" t="s">
        <v>746</v>
      </c>
      <c r="K159" s="726"/>
      <c r="L159" s="726"/>
      <c r="M159" s="726" t="s">
        <v>747</v>
      </c>
    </row>
    <row r="160" spans="1:13" ht="19.5" customHeight="1">
      <c r="A160" s="822"/>
      <c r="B160" s="822"/>
      <c r="C160" s="822"/>
      <c r="D160" s="695"/>
      <c r="E160" s="83" t="s">
        <v>4</v>
      </c>
      <c r="F160" s="239">
        <v>0</v>
      </c>
      <c r="G160" s="572">
        <v>57</v>
      </c>
      <c r="H160" s="572">
        <v>550</v>
      </c>
      <c r="I160" s="572">
        <v>150</v>
      </c>
      <c r="J160" s="695"/>
      <c r="K160" s="728"/>
      <c r="L160" s="728"/>
      <c r="M160" s="728"/>
    </row>
    <row r="161" spans="1:13" ht="19.5" customHeight="1">
      <c r="A161" s="802"/>
      <c r="B161" s="802"/>
      <c r="C161" s="802"/>
      <c r="D161" s="669"/>
      <c r="E161" s="83" t="s">
        <v>5</v>
      </c>
      <c r="F161" s="239">
        <v>0</v>
      </c>
      <c r="G161" s="572">
        <v>5</v>
      </c>
      <c r="H161" s="572">
        <v>49</v>
      </c>
      <c r="I161" s="572">
        <v>13</v>
      </c>
      <c r="J161" s="669"/>
      <c r="K161" s="727"/>
      <c r="L161" s="727"/>
      <c r="M161" s="727"/>
    </row>
    <row r="162" spans="1:13" ht="60" customHeight="1">
      <c r="A162" s="575" t="s">
        <v>301</v>
      </c>
      <c r="B162" s="575" t="s">
        <v>305</v>
      </c>
      <c r="C162" s="575" t="s">
        <v>309</v>
      </c>
      <c r="D162" s="540" t="s">
        <v>34</v>
      </c>
      <c r="E162" s="551" t="s">
        <v>2</v>
      </c>
      <c r="F162" s="548">
        <v>0.1</v>
      </c>
      <c r="G162" s="548">
        <v>3</v>
      </c>
      <c r="H162" s="548">
        <v>3</v>
      </c>
      <c r="I162" s="548">
        <v>3</v>
      </c>
      <c r="J162" s="579" t="s">
        <v>117</v>
      </c>
      <c r="K162" s="543">
        <v>35</v>
      </c>
      <c r="L162" s="543">
        <v>45</v>
      </c>
      <c r="M162" s="543">
        <v>50</v>
      </c>
    </row>
    <row r="163" spans="1:13" ht="32.25" customHeight="1">
      <c r="A163" s="320" t="s">
        <v>301</v>
      </c>
      <c r="B163" s="320" t="s">
        <v>305</v>
      </c>
      <c r="C163" s="320" t="s">
        <v>310</v>
      </c>
      <c r="D163" s="551" t="s">
        <v>632</v>
      </c>
      <c r="E163" s="551" t="s">
        <v>2</v>
      </c>
      <c r="F163" s="548">
        <v>0</v>
      </c>
      <c r="G163" s="548">
        <v>40</v>
      </c>
      <c r="H163" s="548">
        <v>40</v>
      </c>
      <c r="I163" s="548">
        <v>40</v>
      </c>
      <c r="J163" s="507" t="s">
        <v>624</v>
      </c>
      <c r="K163" s="552">
        <v>3</v>
      </c>
      <c r="L163" s="552">
        <v>3</v>
      </c>
      <c r="M163" s="552">
        <v>3</v>
      </c>
    </row>
    <row r="164" spans="1:13" ht="41.25" customHeight="1">
      <c r="A164" s="320" t="s">
        <v>301</v>
      </c>
      <c r="B164" s="320" t="s">
        <v>305</v>
      </c>
      <c r="C164" s="320" t="s">
        <v>311</v>
      </c>
      <c r="D164" s="551" t="s">
        <v>936</v>
      </c>
      <c r="E164" s="551" t="s">
        <v>2</v>
      </c>
      <c r="F164" s="548">
        <v>0</v>
      </c>
      <c r="G164" s="548">
        <v>200</v>
      </c>
      <c r="H164" s="548">
        <v>100</v>
      </c>
      <c r="I164" s="548">
        <v>0</v>
      </c>
      <c r="J164" s="554" t="s">
        <v>894</v>
      </c>
      <c r="K164" s="552">
        <v>20</v>
      </c>
      <c r="L164" s="552">
        <v>15</v>
      </c>
      <c r="M164" s="552"/>
    </row>
    <row r="165" spans="1:13" ht="17.25" customHeight="1">
      <c r="A165" s="79"/>
      <c r="B165" s="79"/>
      <c r="C165" s="329"/>
      <c r="D165" s="167" t="s">
        <v>106</v>
      </c>
      <c r="E165" s="147"/>
      <c r="F165" s="247">
        <f>SUM(F145:F164)</f>
        <v>128.4</v>
      </c>
      <c r="G165" s="247">
        <f>SUM(G145:G164)</f>
        <v>1286</v>
      </c>
      <c r="H165" s="247">
        <f>SUM(H145:H164)</f>
        <v>4087</v>
      </c>
      <c r="I165" s="247">
        <f>SUM(I145:I164)</f>
        <v>1991</v>
      </c>
      <c r="J165" s="161"/>
      <c r="K165" s="298"/>
      <c r="L165" s="298"/>
      <c r="M165" s="298"/>
    </row>
    <row r="166" spans="1:13" ht="12.75">
      <c r="A166" s="140"/>
      <c r="B166" s="141"/>
      <c r="C166" s="82"/>
      <c r="D166" s="133"/>
      <c r="E166" s="94" t="s">
        <v>84</v>
      </c>
      <c r="F166" s="228">
        <f>+F163+F162+F159+F156+F153+F150+F148+F147+F146+F145+F164</f>
        <v>116.1</v>
      </c>
      <c r="G166" s="228">
        <f>+G163+G162+G159+G156+G153+G150+G148+G147+G146+G145+G164</f>
        <v>496</v>
      </c>
      <c r="H166" s="228">
        <f>+H163+H162+H159+H156+H153+H150+H148+H147+H146+H145+H164</f>
        <v>596</v>
      </c>
      <c r="I166" s="228">
        <f>+I163+I162+I159+I156+I153+I150+I148+I147+I146+I145+I164</f>
        <v>381</v>
      </c>
      <c r="J166" s="325"/>
      <c r="K166" s="365"/>
      <c r="L166" s="365"/>
      <c r="M166" s="365"/>
    </row>
    <row r="167" spans="1:13" ht="12.75">
      <c r="A167" s="140"/>
      <c r="B167" s="141"/>
      <c r="C167" s="82"/>
      <c r="D167" s="133"/>
      <c r="E167" s="94" t="s">
        <v>85</v>
      </c>
      <c r="F167" s="228">
        <f aca="true" t="shared" si="0" ref="F167:I168">+F160+F157+F154+F151</f>
        <v>0</v>
      </c>
      <c r="G167" s="228">
        <f t="shared" si="0"/>
        <v>717</v>
      </c>
      <c r="H167" s="228">
        <f t="shared" si="0"/>
        <v>3198</v>
      </c>
      <c r="I167" s="228">
        <f t="shared" si="0"/>
        <v>1475</v>
      </c>
      <c r="J167" s="66"/>
      <c r="K167" s="293"/>
      <c r="L167" s="293"/>
      <c r="M167" s="293"/>
    </row>
    <row r="168" spans="1:13" ht="12.75">
      <c r="A168" s="140"/>
      <c r="B168" s="141"/>
      <c r="C168" s="82"/>
      <c r="D168" s="133"/>
      <c r="E168" s="94" t="s">
        <v>336</v>
      </c>
      <c r="F168" s="228">
        <f t="shared" si="0"/>
        <v>0</v>
      </c>
      <c r="G168" s="228">
        <f t="shared" si="0"/>
        <v>63</v>
      </c>
      <c r="H168" s="228">
        <f t="shared" si="0"/>
        <v>283</v>
      </c>
      <c r="I168" s="228">
        <f t="shared" si="0"/>
        <v>125</v>
      </c>
      <c r="J168" s="66"/>
      <c r="K168" s="293"/>
      <c r="L168" s="293"/>
      <c r="M168" s="293"/>
    </row>
    <row r="169" spans="1:13" ht="12.75">
      <c r="A169" s="140"/>
      <c r="B169" s="141"/>
      <c r="C169" s="82"/>
      <c r="D169" s="133"/>
      <c r="E169" s="94" t="s">
        <v>86</v>
      </c>
      <c r="F169" s="228">
        <f>+F149</f>
        <v>12.3</v>
      </c>
      <c r="G169" s="228">
        <f>+G149</f>
        <v>10</v>
      </c>
      <c r="H169" s="228">
        <f>+H149</f>
        <v>10</v>
      </c>
      <c r="I169" s="228">
        <f>+I149</f>
        <v>10</v>
      </c>
      <c r="J169" s="66"/>
      <c r="K169" s="293"/>
      <c r="L169" s="293"/>
      <c r="M169" s="293"/>
    </row>
    <row r="170" spans="1:13" ht="15" customHeight="1">
      <c r="A170" s="140"/>
      <c r="B170" s="141"/>
      <c r="C170" s="82"/>
      <c r="D170" s="168" t="s">
        <v>314</v>
      </c>
      <c r="E170" s="147"/>
      <c r="F170" s="247">
        <f>+F165+F138+F98+F76+F19</f>
        <v>4996.5</v>
      </c>
      <c r="G170" s="247">
        <f>+G165+G138+G98+G76+G19</f>
        <v>9024</v>
      </c>
      <c r="H170" s="247">
        <f>+H165+H138+H98+H76+H19</f>
        <v>12677</v>
      </c>
      <c r="I170" s="247">
        <f>+I165+I138+I98+I76+I19</f>
        <v>9375.2</v>
      </c>
      <c r="J170" s="66"/>
      <c r="K170" s="326"/>
      <c r="L170" s="326"/>
      <c r="M170" s="326"/>
    </row>
    <row r="171" spans="1:13" ht="21.75" customHeight="1">
      <c r="A171" s="967" t="s">
        <v>292</v>
      </c>
      <c r="B171" s="967"/>
      <c r="C171" s="967"/>
      <c r="D171" s="967"/>
      <c r="E171" s="967"/>
      <c r="F171" s="375">
        <f>+F170</f>
        <v>4996.5</v>
      </c>
      <c r="G171" s="375">
        <f>+G170</f>
        <v>9024</v>
      </c>
      <c r="H171" s="375">
        <f>+H170</f>
        <v>12677</v>
      </c>
      <c r="I171" s="375">
        <f>+I170</f>
        <v>9375.2</v>
      </c>
      <c r="J171" s="971"/>
      <c r="K171" s="885"/>
      <c r="L171" s="885"/>
      <c r="M171" s="885"/>
    </row>
    <row r="172" spans="1:13" ht="12.75">
      <c r="A172" s="734" t="s">
        <v>320</v>
      </c>
      <c r="B172" s="735"/>
      <c r="C172" s="735"/>
      <c r="D172" s="735"/>
      <c r="E172" s="736"/>
      <c r="F172" s="592"/>
      <c r="G172" s="592"/>
      <c r="H172" s="592"/>
      <c r="I172" s="592"/>
      <c r="J172" s="971"/>
      <c r="K172" s="885"/>
      <c r="L172" s="885"/>
      <c r="M172" s="885"/>
    </row>
    <row r="173" spans="1:13" ht="15.75" customHeight="1">
      <c r="A173" s="932" t="s">
        <v>21</v>
      </c>
      <c r="B173" s="933"/>
      <c r="C173" s="933"/>
      <c r="D173" s="933"/>
      <c r="E173" s="934"/>
      <c r="F173" s="376">
        <f>SUM(F174:F179)</f>
        <v>3063.8</v>
      </c>
      <c r="G173" s="376">
        <f>SUM(G174:G179)</f>
        <v>4618</v>
      </c>
      <c r="H173" s="376">
        <f>SUM(H174:H179)</f>
        <v>5429</v>
      </c>
      <c r="I173" s="376">
        <f>SUM(I174:I179)</f>
        <v>5119.2</v>
      </c>
      <c r="J173" s="971"/>
      <c r="K173" s="885"/>
      <c r="L173" s="885"/>
      <c r="M173" s="885"/>
    </row>
    <row r="174" spans="1:13" ht="12.75">
      <c r="A174" s="640" t="s">
        <v>228</v>
      </c>
      <c r="B174" s="641"/>
      <c r="C174" s="641"/>
      <c r="D174" s="641"/>
      <c r="E174" s="642"/>
      <c r="F174" s="245">
        <f>+F166+F139+F99+F77+F20</f>
        <v>1150.4</v>
      </c>
      <c r="G174" s="245">
        <f>+G166+G139+G99+G77+G20</f>
        <v>2364.5</v>
      </c>
      <c r="H174" s="245">
        <f>+H166+H139+H99+H77+H20</f>
        <v>2655</v>
      </c>
      <c r="I174" s="245">
        <f>+I166+I139+I99+I77+I20</f>
        <v>2305.2</v>
      </c>
      <c r="J174" s="884"/>
      <c r="K174" s="884"/>
      <c r="L174" s="884"/>
      <c r="M174" s="884"/>
    </row>
    <row r="175" spans="1:13" ht="15" customHeight="1">
      <c r="A175" s="640" t="s">
        <v>376</v>
      </c>
      <c r="B175" s="641"/>
      <c r="C175" s="641"/>
      <c r="D175" s="641"/>
      <c r="E175" s="642"/>
      <c r="F175" s="257"/>
      <c r="G175" s="257"/>
      <c r="H175" s="257"/>
      <c r="I175" s="257"/>
      <c r="J175" s="971"/>
      <c r="K175" s="885"/>
      <c r="L175" s="885"/>
      <c r="M175" s="885"/>
    </row>
    <row r="176" spans="1:13" ht="12.75">
      <c r="A176" s="640" t="s">
        <v>229</v>
      </c>
      <c r="B176" s="641"/>
      <c r="C176" s="641"/>
      <c r="D176" s="641"/>
      <c r="E176" s="642"/>
      <c r="F176" s="257">
        <f>+F80</f>
        <v>37.4</v>
      </c>
      <c r="G176" s="257">
        <f>+G80</f>
        <v>44.5</v>
      </c>
      <c r="H176" s="257">
        <f>+H80</f>
        <v>35</v>
      </c>
      <c r="I176" s="257">
        <f>+I80</f>
        <v>35</v>
      </c>
      <c r="J176" s="971"/>
      <c r="K176" s="885"/>
      <c r="L176" s="885"/>
      <c r="M176" s="885"/>
    </row>
    <row r="177" spans="1:13" ht="12.75">
      <c r="A177" s="640" t="s">
        <v>230</v>
      </c>
      <c r="B177" s="641"/>
      <c r="C177" s="641"/>
      <c r="D177" s="641"/>
      <c r="E177" s="642"/>
      <c r="F177" s="257"/>
      <c r="G177" s="257"/>
      <c r="H177" s="257"/>
      <c r="I177" s="488"/>
      <c r="J177" s="971"/>
      <c r="K177" s="885"/>
      <c r="L177" s="885"/>
      <c r="M177" s="885"/>
    </row>
    <row r="178" spans="1:13" ht="12.75">
      <c r="A178" s="640" t="s">
        <v>233</v>
      </c>
      <c r="B178" s="641"/>
      <c r="C178" s="641"/>
      <c r="D178" s="641"/>
      <c r="E178" s="642"/>
      <c r="F178" s="257"/>
      <c r="G178" s="257"/>
      <c r="H178" s="257"/>
      <c r="I178" s="257"/>
      <c r="J178" s="971"/>
      <c r="K178" s="885"/>
      <c r="L178" s="885"/>
      <c r="M178" s="885"/>
    </row>
    <row r="179" spans="1:13" ht="15.75" customHeight="1">
      <c r="A179" s="640" t="s">
        <v>234</v>
      </c>
      <c r="B179" s="641"/>
      <c r="C179" s="641"/>
      <c r="D179" s="641"/>
      <c r="E179" s="642"/>
      <c r="F179" s="257">
        <f>+F140</f>
        <v>1876</v>
      </c>
      <c r="G179" s="257">
        <f>+G140</f>
        <v>2209</v>
      </c>
      <c r="H179" s="257">
        <f>+H140</f>
        <v>2739</v>
      </c>
      <c r="I179" s="257">
        <f>+I140</f>
        <v>2779</v>
      </c>
      <c r="J179" s="971"/>
      <c r="K179" s="885"/>
      <c r="L179" s="885"/>
      <c r="M179" s="885"/>
    </row>
    <row r="180" spans="1:13" ht="14.25">
      <c r="A180" s="968" t="s">
        <v>20</v>
      </c>
      <c r="B180" s="969"/>
      <c r="C180" s="969"/>
      <c r="D180" s="969"/>
      <c r="E180" s="970"/>
      <c r="F180" s="376">
        <f>SUM(F181:F184)</f>
        <v>1932.7</v>
      </c>
      <c r="G180" s="376">
        <f>SUM(G181:G184)</f>
        <v>4406</v>
      </c>
      <c r="H180" s="376">
        <f>SUM(H181:H184)</f>
        <v>7248</v>
      </c>
      <c r="I180" s="376">
        <f>SUM(I181:I184)</f>
        <v>4256</v>
      </c>
      <c r="J180" s="971"/>
      <c r="K180" s="885"/>
      <c r="L180" s="885"/>
      <c r="M180" s="885"/>
    </row>
    <row r="181" spans="1:13" ht="12.75">
      <c r="A181" s="640" t="s">
        <v>231</v>
      </c>
      <c r="B181" s="641"/>
      <c r="C181" s="641"/>
      <c r="D181" s="641"/>
      <c r="E181" s="642"/>
      <c r="F181" s="257">
        <f>+F167+F141+F100+F78</f>
        <v>1435.6000000000001</v>
      </c>
      <c r="G181" s="257">
        <f>+G167+G141+G100+G78</f>
        <v>3760</v>
      </c>
      <c r="H181" s="257">
        <f>+H167+H141+H100+H78</f>
        <v>6004</v>
      </c>
      <c r="I181" s="257">
        <f>+I167+I141+I100+I78</f>
        <v>3623</v>
      </c>
      <c r="J181" s="971"/>
      <c r="K181" s="885"/>
      <c r="L181" s="885"/>
      <c r="M181" s="885"/>
    </row>
    <row r="182" spans="1:13" ht="12.75">
      <c r="A182" s="640" t="s">
        <v>232</v>
      </c>
      <c r="B182" s="641"/>
      <c r="C182" s="641"/>
      <c r="D182" s="641"/>
      <c r="E182" s="642"/>
      <c r="F182" s="257">
        <f>+F168</f>
        <v>0</v>
      </c>
      <c r="G182" s="257">
        <f>+G168</f>
        <v>63</v>
      </c>
      <c r="H182" s="257">
        <f>+H168</f>
        <v>283</v>
      </c>
      <c r="I182" s="257">
        <f>+I168</f>
        <v>125</v>
      </c>
      <c r="J182" s="971"/>
      <c r="K182" s="885"/>
      <c r="L182" s="885"/>
      <c r="M182" s="885"/>
    </row>
    <row r="183" spans="1:13" ht="13.5" customHeight="1">
      <c r="A183" s="640" t="s">
        <v>235</v>
      </c>
      <c r="B183" s="641"/>
      <c r="C183" s="641"/>
      <c r="D183" s="641"/>
      <c r="E183" s="642"/>
      <c r="F183" s="257">
        <f>+F169+F143+F101+F79</f>
        <v>497.09999999999997</v>
      </c>
      <c r="G183" s="257">
        <f>+G169+G143+G101+G79</f>
        <v>583</v>
      </c>
      <c r="H183" s="257">
        <f>+H169+H143+H101+H79</f>
        <v>961</v>
      </c>
      <c r="I183" s="257">
        <f>+I169+I143+I101+I79</f>
        <v>508</v>
      </c>
      <c r="J183" s="971"/>
      <c r="K183" s="885"/>
      <c r="L183" s="885"/>
      <c r="M183" s="885"/>
    </row>
    <row r="184" spans="1:13" ht="12.75">
      <c r="A184" s="640" t="s">
        <v>236</v>
      </c>
      <c r="B184" s="641"/>
      <c r="C184" s="641"/>
      <c r="D184" s="641"/>
      <c r="E184" s="642"/>
      <c r="F184" s="257"/>
      <c r="G184" s="257"/>
      <c r="H184" s="257"/>
      <c r="I184" s="257"/>
      <c r="J184" s="971"/>
      <c r="K184" s="885"/>
      <c r="L184" s="885"/>
      <c r="M184" s="885"/>
    </row>
    <row r="185" spans="1:13" ht="15" customHeight="1">
      <c r="A185" s="772"/>
      <c r="B185" s="772"/>
      <c r="C185" s="772"/>
      <c r="D185" s="772"/>
      <c r="E185" s="772"/>
      <c r="F185" s="639"/>
      <c r="G185" s="639"/>
      <c r="H185" s="170"/>
      <c r="I185" s="170"/>
      <c r="J185" s="170"/>
      <c r="K185" s="222"/>
      <c r="L185" s="222"/>
      <c r="M185" s="222"/>
    </row>
  </sheetData>
  <sheetProtection/>
  <mergeCells count="266">
    <mergeCell ref="A2:M2"/>
    <mergeCell ref="D23:D24"/>
    <mergeCell ref="J119:J120"/>
    <mergeCell ref="K119:K120"/>
    <mergeCell ref="L119:L120"/>
    <mergeCell ref="M119:M120"/>
    <mergeCell ref="C119:C120"/>
    <mergeCell ref="B119:B120"/>
    <mergeCell ref="A119:A120"/>
    <mergeCell ref="J44:J45"/>
    <mergeCell ref="A38:A39"/>
    <mergeCell ref="B38:B39"/>
    <mergeCell ref="A35:A36"/>
    <mergeCell ref="D44:D45"/>
    <mergeCell ref="C44:C45"/>
    <mergeCell ref="B44:B45"/>
    <mergeCell ref="A44:A45"/>
    <mergeCell ref="D35:D36"/>
    <mergeCell ref="M134:M135"/>
    <mergeCell ref="M150:M152"/>
    <mergeCell ref="L31:L32"/>
    <mergeCell ref="M31:M32"/>
    <mergeCell ref="D38:D39"/>
    <mergeCell ref="C38:C39"/>
    <mergeCell ref="L44:L45"/>
    <mergeCell ref="M44:M45"/>
    <mergeCell ref="K44:K45"/>
    <mergeCell ref="C31:C32"/>
    <mergeCell ref="J159:J161"/>
    <mergeCell ref="K1:M1"/>
    <mergeCell ref="M153:M155"/>
    <mergeCell ref="K150:K152"/>
    <mergeCell ref="K148:K149"/>
    <mergeCell ref="M6:M8"/>
    <mergeCell ref="J54:J55"/>
    <mergeCell ref="J131:J132"/>
    <mergeCell ref="K134:K135"/>
    <mergeCell ref="J134:J135"/>
    <mergeCell ref="B31:B32"/>
    <mergeCell ref="A31:A32"/>
    <mergeCell ref="M156:M158"/>
    <mergeCell ref="A159:A161"/>
    <mergeCell ref="B159:B161"/>
    <mergeCell ref="C159:C161"/>
    <mergeCell ref="D159:D161"/>
    <mergeCell ref="C52:C53"/>
    <mergeCell ref="J52:J53"/>
    <mergeCell ref="D82:D83"/>
    <mergeCell ref="J180:M180"/>
    <mergeCell ref="J181:M181"/>
    <mergeCell ref="J182:M182"/>
    <mergeCell ref="J183:M183"/>
    <mergeCell ref="C153:C155"/>
    <mergeCell ref="J153:J155"/>
    <mergeCell ref="K153:K155"/>
    <mergeCell ref="M159:M161"/>
    <mergeCell ref="A178:E178"/>
    <mergeCell ref="A176:E176"/>
    <mergeCell ref="A185:G185"/>
    <mergeCell ref="D89:D90"/>
    <mergeCell ref="J89:J90"/>
    <mergeCell ref="J179:M179"/>
    <mergeCell ref="J184:M184"/>
    <mergeCell ref="J174:M174"/>
    <mergeCell ref="J175:M175"/>
    <mergeCell ref="J176:M176"/>
    <mergeCell ref="J173:M173"/>
    <mergeCell ref="A179:E179"/>
    <mergeCell ref="B52:B53"/>
    <mergeCell ref="B93:B94"/>
    <mergeCell ref="C93:C94"/>
    <mergeCell ref="D93:D94"/>
    <mergeCell ref="D119:D120"/>
    <mergeCell ref="D54:D55"/>
    <mergeCell ref="D52:D53"/>
    <mergeCell ref="C76:E76"/>
    <mergeCell ref="B54:B55"/>
    <mergeCell ref="C117:C118"/>
    <mergeCell ref="B91:B92"/>
    <mergeCell ref="J91:J92"/>
    <mergeCell ref="C54:C55"/>
    <mergeCell ref="C89:C90"/>
    <mergeCell ref="B87:B88"/>
    <mergeCell ref="J82:J83"/>
    <mergeCell ref="D85:D86"/>
    <mergeCell ref="A81:M81"/>
    <mergeCell ref="B85:B86"/>
    <mergeCell ref="C87:C88"/>
    <mergeCell ref="J177:M177"/>
    <mergeCell ref="J178:M178"/>
    <mergeCell ref="J171:M171"/>
    <mergeCell ref="J150:J152"/>
    <mergeCell ref="M148:M149"/>
    <mergeCell ref="B150:B152"/>
    <mergeCell ref="J172:M172"/>
    <mergeCell ref="K159:K161"/>
    <mergeCell ref="J156:J158"/>
    <mergeCell ref="L159:L161"/>
    <mergeCell ref="A181:E181"/>
    <mergeCell ref="A171:E171"/>
    <mergeCell ref="B134:B135"/>
    <mergeCell ref="C134:C135"/>
    <mergeCell ref="A148:A149"/>
    <mergeCell ref="A150:A152"/>
    <mergeCell ref="D153:D155"/>
    <mergeCell ref="A156:A158"/>
    <mergeCell ref="B156:B158"/>
    <mergeCell ref="A180:E180"/>
    <mergeCell ref="L153:L155"/>
    <mergeCell ref="K156:K158"/>
    <mergeCell ref="L156:L158"/>
    <mergeCell ref="C156:C158"/>
    <mergeCell ref="A89:A90"/>
    <mergeCell ref="A87:A88"/>
    <mergeCell ref="D91:D92"/>
    <mergeCell ref="K89:K90"/>
    <mergeCell ref="A134:A135"/>
    <mergeCell ref="B117:B118"/>
    <mergeCell ref="A91:A92"/>
    <mergeCell ref="A144:M144"/>
    <mergeCell ref="M121:M122"/>
    <mergeCell ref="A25:A27"/>
    <mergeCell ref="C82:C83"/>
    <mergeCell ref="B59:B60"/>
    <mergeCell ref="A54:A55"/>
    <mergeCell ref="J35:J36"/>
    <mergeCell ref="K28:K30"/>
    <mergeCell ref="A52:A53"/>
    <mergeCell ref="E4:E8"/>
    <mergeCell ref="C25:C27"/>
    <mergeCell ref="A22:M22"/>
    <mergeCell ref="B25:B27"/>
    <mergeCell ref="A10:M10"/>
    <mergeCell ref="D25:D27"/>
    <mergeCell ref="J25:J27"/>
    <mergeCell ref="K25:K27"/>
    <mergeCell ref="A4:A8"/>
    <mergeCell ref="B4:B8"/>
    <mergeCell ref="J31:J32"/>
    <mergeCell ref="K31:K32"/>
    <mergeCell ref="D31:D32"/>
    <mergeCell ref="C19:E19"/>
    <mergeCell ref="M25:M27"/>
    <mergeCell ref="K3:M3"/>
    <mergeCell ref="C4:C8"/>
    <mergeCell ref="D4:D8"/>
    <mergeCell ref="K6:K8"/>
    <mergeCell ref="F4:F8"/>
    <mergeCell ref="J5:J8"/>
    <mergeCell ref="H4:H8"/>
    <mergeCell ref="C28:C30"/>
    <mergeCell ref="A9:M9"/>
    <mergeCell ref="D28:D30"/>
    <mergeCell ref="A28:A30"/>
    <mergeCell ref="L6:L8"/>
    <mergeCell ref="G4:G8"/>
    <mergeCell ref="J28:J30"/>
    <mergeCell ref="A11:M11"/>
    <mergeCell ref="B28:B30"/>
    <mergeCell ref="K87:K88"/>
    <mergeCell ref="K35:K36"/>
    <mergeCell ref="C35:C36"/>
    <mergeCell ref="J87:J88"/>
    <mergeCell ref="A59:A60"/>
    <mergeCell ref="B35:B36"/>
    <mergeCell ref="D59:D60"/>
    <mergeCell ref="C59:C60"/>
    <mergeCell ref="K82:K83"/>
    <mergeCell ref="D87:D88"/>
    <mergeCell ref="A82:A83"/>
    <mergeCell ref="C85:C86"/>
    <mergeCell ref="B82:B83"/>
    <mergeCell ref="K85:K86"/>
    <mergeCell ref="A85:A86"/>
    <mergeCell ref="J85:J86"/>
    <mergeCell ref="A93:A94"/>
    <mergeCell ref="J93:J94"/>
    <mergeCell ref="D107:D111"/>
    <mergeCell ref="C107:C111"/>
    <mergeCell ref="B107:B111"/>
    <mergeCell ref="B115:B116"/>
    <mergeCell ref="A115:A116"/>
    <mergeCell ref="A121:A122"/>
    <mergeCell ref="J107:J111"/>
    <mergeCell ref="K107:K111"/>
    <mergeCell ref="M107:M111"/>
    <mergeCell ref="K131:K132"/>
    <mergeCell ref="K121:K122"/>
    <mergeCell ref="D117:D118"/>
    <mergeCell ref="L115:L116"/>
    <mergeCell ref="M115:M116"/>
    <mergeCell ref="C131:C132"/>
    <mergeCell ref="D115:D116"/>
    <mergeCell ref="C115:C116"/>
    <mergeCell ref="J115:J116"/>
    <mergeCell ref="D121:D122"/>
    <mergeCell ref="J121:J122"/>
    <mergeCell ref="M117:M118"/>
    <mergeCell ref="A102:M102"/>
    <mergeCell ref="B131:B132"/>
    <mergeCell ref="B89:B90"/>
    <mergeCell ref="B121:B122"/>
    <mergeCell ref="M131:M132"/>
    <mergeCell ref="A107:A111"/>
    <mergeCell ref="A117:A118"/>
    <mergeCell ref="L131:L132"/>
    <mergeCell ref="C91:C92"/>
    <mergeCell ref="C148:C149"/>
    <mergeCell ref="B148:B149"/>
    <mergeCell ref="D156:D158"/>
    <mergeCell ref="D150:D152"/>
    <mergeCell ref="K91:K92"/>
    <mergeCell ref="C150:C152"/>
    <mergeCell ref="D131:D132"/>
    <mergeCell ref="J148:J149"/>
    <mergeCell ref="D148:D149"/>
    <mergeCell ref="D134:D135"/>
    <mergeCell ref="A175:E175"/>
    <mergeCell ref="A177:E177"/>
    <mergeCell ref="A183:E183"/>
    <mergeCell ref="A184:E184"/>
    <mergeCell ref="A131:A132"/>
    <mergeCell ref="C121:C122"/>
    <mergeCell ref="A182:E182"/>
    <mergeCell ref="A174:E174"/>
    <mergeCell ref="A173:E173"/>
    <mergeCell ref="A172:E172"/>
    <mergeCell ref="L134:L135"/>
    <mergeCell ref="L148:L149"/>
    <mergeCell ref="L150:L152"/>
    <mergeCell ref="I4:I8"/>
    <mergeCell ref="L82:L83"/>
    <mergeCell ref="L85:L86"/>
    <mergeCell ref="L25:L27"/>
    <mergeCell ref="L28:L30"/>
    <mergeCell ref="J59:J60"/>
    <mergeCell ref="L59:L60"/>
    <mergeCell ref="J4:M4"/>
    <mergeCell ref="K5:M5"/>
    <mergeCell ref="M54:M55"/>
    <mergeCell ref="K59:K60"/>
    <mergeCell ref="M59:M60"/>
    <mergeCell ref="L35:L36"/>
    <mergeCell ref="L52:L53"/>
    <mergeCell ref="M35:M36"/>
    <mergeCell ref="K54:K55"/>
    <mergeCell ref="M52:M53"/>
    <mergeCell ref="K52:K53"/>
    <mergeCell ref="L91:L92"/>
    <mergeCell ref="L93:L94"/>
    <mergeCell ref="L107:L111"/>
    <mergeCell ref="L117:L118"/>
    <mergeCell ref="K117:K118"/>
    <mergeCell ref="K93:K94"/>
    <mergeCell ref="K115:K116"/>
    <mergeCell ref="L89:L90"/>
    <mergeCell ref="M28:M30"/>
    <mergeCell ref="M91:M92"/>
    <mergeCell ref="M82:M83"/>
    <mergeCell ref="L121:L122"/>
    <mergeCell ref="M93:M94"/>
    <mergeCell ref="L87:L88"/>
    <mergeCell ref="L54:L55"/>
    <mergeCell ref="M85:M86"/>
    <mergeCell ref="M87:M88"/>
    <mergeCell ref="M89:M90"/>
  </mergeCells>
  <printOptions/>
  <pageMargins left="0.1968503937007874" right="0.1968503937007874" top="0.5118110236220472" bottom="0.1968503937007874" header="0" footer="0"/>
  <pageSetup fitToHeight="0"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60"/>
  <sheetViews>
    <sheetView zoomScale="115" zoomScaleNormal="115" zoomScalePageLayoutView="0" workbookViewId="0" topLeftCell="A1">
      <pane ySplit="8" topLeftCell="A9" activePane="bottomLeft" state="frozen"/>
      <selection pane="topLeft" activeCell="A1" sqref="A1"/>
      <selection pane="bottomLeft" activeCell="P43" sqref="P43"/>
    </sheetView>
  </sheetViews>
  <sheetFormatPr defaultColWidth="9.140625" defaultRowHeight="12.75"/>
  <cols>
    <col min="1" max="1" width="3.140625" style="334" customWidth="1"/>
    <col min="2" max="2" width="3.57421875" style="334" customWidth="1"/>
    <col min="3" max="3" width="4.00390625" style="334" customWidth="1"/>
    <col min="4" max="4" width="39.140625" style="13" customWidth="1"/>
    <col min="5" max="5" width="7.00390625" style="13" customWidth="1"/>
    <col min="6" max="6" width="12.140625" style="13" customWidth="1"/>
    <col min="7" max="9" width="12.28125" style="13" customWidth="1"/>
    <col min="10" max="10" width="29.28125" style="87" customWidth="1"/>
    <col min="11" max="12" width="5.28125" style="177" customWidth="1"/>
    <col min="13" max="13" width="5.140625" style="177" customWidth="1"/>
    <col min="14" max="16384" width="9.140625" style="13" customWidth="1"/>
  </cols>
  <sheetData>
    <row r="1" spans="11:13" ht="22.5" customHeight="1">
      <c r="K1" s="816" t="s">
        <v>757</v>
      </c>
      <c r="L1" s="816"/>
      <c r="M1" s="816"/>
    </row>
    <row r="2" spans="1:12" ht="20.25" customHeight="1">
      <c r="A2" s="1016" t="s">
        <v>733</v>
      </c>
      <c r="B2" s="1016"/>
      <c r="C2" s="1016"/>
      <c r="D2" s="1016"/>
      <c r="E2" s="1016"/>
      <c r="F2" s="1016"/>
      <c r="G2" s="1016"/>
      <c r="H2" s="1016"/>
      <c r="I2" s="1016"/>
      <c r="J2" s="1016"/>
      <c r="K2" s="1016"/>
      <c r="L2" s="508"/>
    </row>
    <row r="3" spans="1:13" ht="15" customHeight="1">
      <c r="A3" s="285"/>
      <c r="B3" s="285"/>
      <c r="C3" s="285"/>
      <c r="D3" s="286"/>
      <c r="E3" s="287"/>
      <c r="F3" s="287"/>
      <c r="G3" s="287"/>
      <c r="H3" s="287"/>
      <c r="I3" s="287"/>
      <c r="J3" s="288"/>
      <c r="K3" s="1017" t="s">
        <v>534</v>
      </c>
      <c r="L3" s="1017"/>
      <c r="M3" s="1017"/>
    </row>
    <row r="4" spans="1:13" ht="15" customHeight="1">
      <c r="A4" s="1013" t="s">
        <v>284</v>
      </c>
      <c r="B4" s="1013" t="s">
        <v>285</v>
      </c>
      <c r="C4" s="1013" t="s">
        <v>286</v>
      </c>
      <c r="D4" s="697" t="s">
        <v>287</v>
      </c>
      <c r="E4" s="812" t="s">
        <v>283</v>
      </c>
      <c r="F4" s="671" t="s">
        <v>816</v>
      </c>
      <c r="G4" s="747" t="s">
        <v>318</v>
      </c>
      <c r="H4" s="671" t="s">
        <v>535</v>
      </c>
      <c r="I4" s="671" t="s">
        <v>721</v>
      </c>
      <c r="J4" s="1014" t="s">
        <v>288</v>
      </c>
      <c r="K4" s="1014"/>
      <c r="L4" s="1014"/>
      <c r="M4" s="1014"/>
    </row>
    <row r="5" spans="1:13" ht="14.25" customHeight="1">
      <c r="A5" s="1013"/>
      <c r="B5" s="1013"/>
      <c r="C5" s="1013"/>
      <c r="D5" s="697"/>
      <c r="E5" s="813"/>
      <c r="F5" s="671"/>
      <c r="G5" s="748"/>
      <c r="H5" s="671"/>
      <c r="I5" s="671"/>
      <c r="J5" s="747" t="s">
        <v>289</v>
      </c>
      <c r="K5" s="906"/>
      <c r="L5" s="906"/>
      <c r="M5" s="907"/>
    </row>
    <row r="6" spans="1:13" ht="21.75" customHeight="1">
      <c r="A6" s="1013"/>
      <c r="B6" s="1013"/>
      <c r="C6" s="1013"/>
      <c r="D6" s="697"/>
      <c r="E6" s="813"/>
      <c r="F6" s="671"/>
      <c r="G6" s="748"/>
      <c r="H6" s="671"/>
      <c r="I6" s="671"/>
      <c r="J6" s="748"/>
      <c r="K6" s="699" t="s">
        <v>319</v>
      </c>
      <c r="L6" s="699" t="s">
        <v>540</v>
      </c>
      <c r="M6" s="699" t="s">
        <v>720</v>
      </c>
    </row>
    <row r="7" spans="1:13" ht="41.25" customHeight="1">
      <c r="A7" s="1013"/>
      <c r="B7" s="1013"/>
      <c r="C7" s="1013"/>
      <c r="D7" s="697"/>
      <c r="E7" s="813"/>
      <c r="F7" s="671"/>
      <c r="G7" s="748"/>
      <c r="H7" s="671"/>
      <c r="I7" s="671"/>
      <c r="J7" s="748"/>
      <c r="K7" s="699"/>
      <c r="L7" s="699"/>
      <c r="M7" s="699"/>
    </row>
    <row r="8" spans="1:13" ht="20.25" customHeight="1">
      <c r="A8" s="1013"/>
      <c r="B8" s="1013"/>
      <c r="C8" s="1013"/>
      <c r="D8" s="697"/>
      <c r="E8" s="814"/>
      <c r="F8" s="671"/>
      <c r="G8" s="749"/>
      <c r="H8" s="671"/>
      <c r="I8" s="671"/>
      <c r="J8" s="749"/>
      <c r="K8" s="699"/>
      <c r="L8" s="699"/>
      <c r="M8" s="699"/>
    </row>
    <row r="9" spans="1:13" ht="23.25" customHeight="1">
      <c r="A9" s="703" t="s">
        <v>665</v>
      </c>
      <c r="B9" s="704"/>
      <c r="C9" s="704"/>
      <c r="D9" s="704"/>
      <c r="E9" s="704"/>
      <c r="F9" s="704"/>
      <c r="G9" s="704"/>
      <c r="H9" s="704"/>
      <c r="I9" s="704"/>
      <c r="J9" s="704"/>
      <c r="K9" s="704"/>
      <c r="L9" s="704"/>
      <c r="M9" s="705"/>
    </row>
    <row r="10" spans="1:13" ht="16.5" customHeight="1">
      <c r="A10" s="331" t="s">
        <v>301</v>
      </c>
      <c r="B10" s="850" t="s">
        <v>172</v>
      </c>
      <c r="C10" s="850"/>
      <c r="D10" s="850"/>
      <c r="E10" s="850"/>
      <c r="F10" s="850"/>
      <c r="G10" s="850"/>
      <c r="H10" s="850"/>
      <c r="I10" s="850"/>
      <c r="J10" s="850"/>
      <c r="K10" s="850"/>
      <c r="L10" s="850"/>
      <c r="M10" s="850"/>
    </row>
    <row r="11" spans="1:13" ht="16.5" customHeight="1">
      <c r="A11" s="331" t="s">
        <v>301</v>
      </c>
      <c r="B11" s="331" t="s">
        <v>301</v>
      </c>
      <c r="C11" s="850" t="s">
        <v>173</v>
      </c>
      <c r="D11" s="850"/>
      <c r="E11" s="850"/>
      <c r="F11" s="850"/>
      <c r="G11" s="850"/>
      <c r="H11" s="850"/>
      <c r="I11" s="850"/>
      <c r="J11" s="850"/>
      <c r="K11" s="850"/>
      <c r="L11" s="850"/>
      <c r="M11" s="850"/>
    </row>
    <row r="12" spans="1:13" ht="33" customHeight="1">
      <c r="A12" s="79" t="s">
        <v>301</v>
      </c>
      <c r="B12" s="79" t="s">
        <v>301</v>
      </c>
      <c r="C12" s="79" t="s">
        <v>301</v>
      </c>
      <c r="D12" s="77" t="s">
        <v>341</v>
      </c>
      <c r="E12" s="10" t="s">
        <v>313</v>
      </c>
      <c r="F12" s="224">
        <v>36.5</v>
      </c>
      <c r="G12" s="224">
        <v>47.8</v>
      </c>
      <c r="H12" s="224">
        <v>60</v>
      </c>
      <c r="I12" s="224">
        <v>60</v>
      </c>
      <c r="J12" s="10" t="s">
        <v>514</v>
      </c>
      <c r="K12" s="552">
        <v>3</v>
      </c>
      <c r="L12" s="552">
        <v>3</v>
      </c>
      <c r="M12" s="552">
        <v>3</v>
      </c>
    </row>
    <row r="13" spans="1:13" ht="39.75" customHeight="1">
      <c r="A13" s="79" t="s">
        <v>301</v>
      </c>
      <c r="B13" s="79" t="s">
        <v>301</v>
      </c>
      <c r="C13" s="79" t="s">
        <v>302</v>
      </c>
      <c r="D13" s="85" t="s">
        <v>296</v>
      </c>
      <c r="E13" s="10" t="s">
        <v>313</v>
      </c>
      <c r="F13" s="224">
        <v>49</v>
      </c>
      <c r="G13" s="224">
        <v>66.9</v>
      </c>
      <c r="H13" s="224">
        <v>67</v>
      </c>
      <c r="I13" s="224">
        <v>67</v>
      </c>
      <c r="J13" s="10" t="s">
        <v>427</v>
      </c>
      <c r="K13" s="157">
        <v>9</v>
      </c>
      <c r="L13" s="157">
        <v>9</v>
      </c>
      <c r="M13" s="157">
        <v>9</v>
      </c>
    </row>
    <row r="14" spans="1:13" ht="74.25" customHeight="1">
      <c r="A14" s="79" t="s">
        <v>301</v>
      </c>
      <c r="B14" s="79" t="s">
        <v>301</v>
      </c>
      <c r="C14" s="79" t="s">
        <v>303</v>
      </c>
      <c r="D14" s="85" t="s">
        <v>299</v>
      </c>
      <c r="E14" s="10" t="s">
        <v>313</v>
      </c>
      <c r="F14" s="224">
        <v>41.6</v>
      </c>
      <c r="G14" s="224">
        <v>42.5</v>
      </c>
      <c r="H14" s="224">
        <v>43</v>
      </c>
      <c r="I14" s="224">
        <v>43</v>
      </c>
      <c r="J14" s="10" t="s">
        <v>78</v>
      </c>
      <c r="K14" s="157">
        <v>11</v>
      </c>
      <c r="L14" s="157">
        <v>11</v>
      </c>
      <c r="M14" s="157">
        <v>11</v>
      </c>
    </row>
    <row r="15" spans="1:13" ht="18" customHeight="1">
      <c r="A15" s="330" t="s">
        <v>301</v>
      </c>
      <c r="B15" s="330" t="s">
        <v>301</v>
      </c>
      <c r="C15" s="1007" t="s">
        <v>424</v>
      </c>
      <c r="D15" s="1008"/>
      <c r="E15" s="1009"/>
      <c r="F15" s="264">
        <f>SUM(F12:F14)</f>
        <v>127.1</v>
      </c>
      <c r="G15" s="264">
        <f>SUM(G12:G14)</f>
        <v>157.2</v>
      </c>
      <c r="H15" s="264">
        <f>SUM(H12:H14)</f>
        <v>170</v>
      </c>
      <c r="I15" s="264">
        <f>SUM(I12:I14)</f>
        <v>170</v>
      </c>
      <c r="J15" s="10"/>
      <c r="K15" s="157"/>
      <c r="L15" s="157"/>
      <c r="M15" s="157"/>
    </row>
    <row r="16" spans="1:13" s="149" customFormat="1" ht="15.75" customHeight="1">
      <c r="A16" s="332" t="s">
        <v>301</v>
      </c>
      <c r="B16" s="332" t="s">
        <v>302</v>
      </c>
      <c r="C16" s="1004" t="s">
        <v>423</v>
      </c>
      <c r="D16" s="1005"/>
      <c r="E16" s="1005"/>
      <c r="F16" s="1005"/>
      <c r="G16" s="1006"/>
      <c r="H16" s="509"/>
      <c r="I16" s="509"/>
      <c r="J16" s="150"/>
      <c r="K16" s="269"/>
      <c r="L16" s="269"/>
      <c r="M16" s="269"/>
    </row>
    <row r="17" spans="1:13" ht="47.25" customHeight="1">
      <c r="A17" s="79" t="s">
        <v>301</v>
      </c>
      <c r="B17" s="79" t="s">
        <v>302</v>
      </c>
      <c r="C17" s="11" t="s">
        <v>301</v>
      </c>
      <c r="D17" s="61" t="s">
        <v>149</v>
      </c>
      <c r="E17" s="10" t="s">
        <v>313</v>
      </c>
      <c r="F17" s="265">
        <v>32.7</v>
      </c>
      <c r="G17" s="265">
        <v>35.7</v>
      </c>
      <c r="H17" s="265">
        <v>36</v>
      </c>
      <c r="I17" s="265">
        <v>36</v>
      </c>
      <c r="J17" s="10" t="s">
        <v>174</v>
      </c>
      <c r="K17" s="157">
        <v>4</v>
      </c>
      <c r="L17" s="157">
        <v>4</v>
      </c>
      <c r="M17" s="157">
        <v>4</v>
      </c>
    </row>
    <row r="18" spans="1:13" ht="16.5" customHeight="1">
      <c r="A18" s="329" t="s">
        <v>301</v>
      </c>
      <c r="B18" s="329" t="s">
        <v>302</v>
      </c>
      <c r="C18" s="1007" t="s">
        <v>424</v>
      </c>
      <c r="D18" s="1008"/>
      <c r="E18" s="1009"/>
      <c r="F18" s="266">
        <f>+F17</f>
        <v>32.7</v>
      </c>
      <c r="G18" s="266">
        <f>+G17</f>
        <v>35.7</v>
      </c>
      <c r="H18" s="266">
        <f>+H17</f>
        <v>36</v>
      </c>
      <c r="I18" s="266">
        <f>+I17</f>
        <v>36</v>
      </c>
      <c r="J18" s="10"/>
      <c r="K18" s="157"/>
      <c r="L18" s="157"/>
      <c r="M18" s="157"/>
    </row>
    <row r="19" spans="1:13" ht="18.75" customHeight="1">
      <c r="A19" s="332" t="s">
        <v>301</v>
      </c>
      <c r="B19" s="332" t="s">
        <v>303</v>
      </c>
      <c r="C19" s="1004" t="s">
        <v>907</v>
      </c>
      <c r="D19" s="1005"/>
      <c r="E19" s="1005"/>
      <c r="F19" s="1005"/>
      <c r="G19" s="1006"/>
      <c r="H19" s="509"/>
      <c r="I19" s="509"/>
      <c r="J19" s="10"/>
      <c r="K19" s="157"/>
      <c r="L19" s="157"/>
      <c r="M19" s="157"/>
    </row>
    <row r="20" spans="1:13" ht="29.25" customHeight="1">
      <c r="A20" s="79" t="s">
        <v>301</v>
      </c>
      <c r="B20" s="79" t="s">
        <v>303</v>
      </c>
      <c r="C20" s="11" t="s">
        <v>301</v>
      </c>
      <c r="D20" s="76" t="s">
        <v>342</v>
      </c>
      <c r="E20" s="10" t="s">
        <v>313</v>
      </c>
      <c r="F20" s="265">
        <v>2.2</v>
      </c>
      <c r="G20" s="265">
        <v>3</v>
      </c>
      <c r="H20" s="265">
        <v>3</v>
      </c>
      <c r="I20" s="265">
        <v>3</v>
      </c>
      <c r="J20" s="10" t="s">
        <v>175</v>
      </c>
      <c r="K20" s="157">
        <v>2</v>
      </c>
      <c r="L20" s="157">
        <v>2</v>
      </c>
      <c r="M20" s="157">
        <v>2</v>
      </c>
    </row>
    <row r="21" spans="1:13" ht="33.75" customHeight="1">
      <c r="A21" s="79" t="s">
        <v>301</v>
      </c>
      <c r="B21" s="79" t="s">
        <v>303</v>
      </c>
      <c r="C21" s="11" t="s">
        <v>302</v>
      </c>
      <c r="D21" s="76" t="s">
        <v>355</v>
      </c>
      <c r="E21" s="10" t="s">
        <v>313</v>
      </c>
      <c r="F21" s="265">
        <v>5</v>
      </c>
      <c r="G21" s="265">
        <v>5</v>
      </c>
      <c r="H21" s="265">
        <v>5</v>
      </c>
      <c r="I21" s="265">
        <v>5</v>
      </c>
      <c r="J21" s="10" t="s">
        <v>429</v>
      </c>
      <c r="K21" s="157">
        <v>10</v>
      </c>
      <c r="L21" s="157">
        <v>10</v>
      </c>
      <c r="M21" s="157">
        <v>10</v>
      </c>
    </row>
    <row r="22" spans="1:13" ht="30" customHeight="1">
      <c r="A22" s="79" t="s">
        <v>301</v>
      </c>
      <c r="B22" s="79" t="s">
        <v>303</v>
      </c>
      <c r="C22" s="11" t="s">
        <v>303</v>
      </c>
      <c r="D22" s="76" t="s">
        <v>150</v>
      </c>
      <c r="E22" s="10" t="s">
        <v>313</v>
      </c>
      <c r="F22" s="265">
        <v>2.4</v>
      </c>
      <c r="G22" s="265">
        <v>3.5</v>
      </c>
      <c r="H22" s="265">
        <v>3.5</v>
      </c>
      <c r="I22" s="265">
        <v>3.5</v>
      </c>
      <c r="J22" s="10" t="s">
        <v>428</v>
      </c>
      <c r="K22" s="157">
        <v>4</v>
      </c>
      <c r="L22" s="157">
        <v>4</v>
      </c>
      <c r="M22" s="157">
        <v>4</v>
      </c>
    </row>
    <row r="23" spans="1:13" ht="12.75">
      <c r="A23" s="329" t="s">
        <v>301</v>
      </c>
      <c r="B23" s="329" t="s">
        <v>302</v>
      </c>
      <c r="C23" s="1007" t="s">
        <v>424</v>
      </c>
      <c r="D23" s="1008"/>
      <c r="E23" s="1009"/>
      <c r="F23" s="266">
        <f>+F22+F21+F20</f>
        <v>9.600000000000001</v>
      </c>
      <c r="G23" s="266">
        <f>+G22+G21+G20</f>
        <v>11.5</v>
      </c>
      <c r="H23" s="266">
        <f>+H22+H21+H20</f>
        <v>11.5</v>
      </c>
      <c r="I23" s="266">
        <f>+I22+I21+I20</f>
        <v>11.5</v>
      </c>
      <c r="J23" s="10"/>
      <c r="K23" s="157"/>
      <c r="L23" s="157"/>
      <c r="M23" s="157"/>
    </row>
    <row r="24" spans="1:13" ht="16.5" customHeight="1">
      <c r="A24" s="333" t="s">
        <v>301</v>
      </c>
      <c r="B24" s="990" t="s">
        <v>291</v>
      </c>
      <c r="C24" s="975"/>
      <c r="D24" s="975"/>
      <c r="E24" s="976"/>
      <c r="F24" s="267">
        <f>+F23+F18+F15</f>
        <v>169.4</v>
      </c>
      <c r="G24" s="267">
        <f>+G23+G18+G15</f>
        <v>204.39999999999998</v>
      </c>
      <c r="H24" s="267">
        <f>+H23+H18+H15</f>
        <v>217.5</v>
      </c>
      <c r="I24" s="267">
        <f>+I23+I18+I15</f>
        <v>217.5</v>
      </c>
      <c r="J24" s="10"/>
      <c r="K24" s="157"/>
      <c r="L24" s="157"/>
      <c r="M24" s="157"/>
    </row>
    <row r="25" spans="1:13" ht="18.75" customHeight="1">
      <c r="A25" s="331" t="s">
        <v>302</v>
      </c>
      <c r="B25" s="1015" t="s">
        <v>176</v>
      </c>
      <c r="C25" s="1015"/>
      <c r="D25" s="1015"/>
      <c r="E25" s="1015"/>
      <c r="F25" s="1015"/>
      <c r="G25" s="1015"/>
      <c r="H25" s="1015"/>
      <c r="I25" s="1015"/>
      <c r="J25" s="1015"/>
      <c r="K25" s="1015"/>
      <c r="L25" s="1015"/>
      <c r="M25" s="1015"/>
    </row>
    <row r="26" spans="1:13" ht="19.5" customHeight="1">
      <c r="A26" s="331" t="s">
        <v>302</v>
      </c>
      <c r="B26" s="331" t="s">
        <v>301</v>
      </c>
      <c r="C26" s="1015" t="s">
        <v>177</v>
      </c>
      <c r="D26" s="1015"/>
      <c r="E26" s="1015"/>
      <c r="F26" s="1015"/>
      <c r="G26" s="1015"/>
      <c r="H26" s="1015"/>
      <c r="I26" s="1015"/>
      <c r="J26" s="1015"/>
      <c r="K26" s="1015"/>
      <c r="L26" s="1015"/>
      <c r="M26" s="1015"/>
    </row>
    <row r="27" spans="1:13" ht="33.75" customHeight="1">
      <c r="A27" s="79" t="s">
        <v>302</v>
      </c>
      <c r="B27" s="79" t="s">
        <v>301</v>
      </c>
      <c r="C27" s="79" t="s">
        <v>301</v>
      </c>
      <c r="D27" s="85" t="s">
        <v>151</v>
      </c>
      <c r="E27" s="10" t="s">
        <v>2</v>
      </c>
      <c r="F27" s="548">
        <v>965.9</v>
      </c>
      <c r="G27" s="548">
        <v>965.2</v>
      </c>
      <c r="H27" s="548">
        <v>1000</v>
      </c>
      <c r="I27" s="548">
        <v>1000</v>
      </c>
      <c r="J27" s="688" t="s">
        <v>430</v>
      </c>
      <c r="K27" s="656">
        <v>16.5</v>
      </c>
      <c r="L27" s="656">
        <v>16.3</v>
      </c>
      <c r="M27" s="656">
        <v>16</v>
      </c>
    </row>
    <row r="28" spans="1:13" ht="31.5" customHeight="1">
      <c r="A28" s="633" t="s">
        <v>302</v>
      </c>
      <c r="B28" s="633" t="s">
        <v>301</v>
      </c>
      <c r="C28" s="633" t="s">
        <v>302</v>
      </c>
      <c r="D28" s="743" t="s">
        <v>152</v>
      </c>
      <c r="E28" s="77" t="s">
        <v>2</v>
      </c>
      <c r="F28" s="265">
        <v>1552.4</v>
      </c>
      <c r="G28" s="548">
        <v>2030.5</v>
      </c>
      <c r="H28" s="265">
        <v>2000</v>
      </c>
      <c r="I28" s="265">
        <v>2000</v>
      </c>
      <c r="J28" s="689"/>
      <c r="K28" s="657"/>
      <c r="L28" s="657"/>
      <c r="M28" s="657"/>
    </row>
    <row r="29" spans="1:13" ht="26.25" customHeight="1">
      <c r="A29" s="676"/>
      <c r="B29" s="676"/>
      <c r="C29" s="676"/>
      <c r="D29" s="1012"/>
      <c r="E29" s="77" t="s">
        <v>23</v>
      </c>
      <c r="F29" s="265">
        <v>7.2</v>
      </c>
      <c r="G29" s="265">
        <v>6.3</v>
      </c>
      <c r="H29" s="265">
        <v>6.5</v>
      </c>
      <c r="I29" s="265">
        <v>6.5</v>
      </c>
      <c r="J29" s="872"/>
      <c r="K29" s="810"/>
      <c r="L29" s="810"/>
      <c r="M29" s="810"/>
    </row>
    <row r="30" spans="1:13" ht="33.75" customHeight="1">
      <c r="A30" s="633" t="s">
        <v>302</v>
      </c>
      <c r="B30" s="633" t="s">
        <v>301</v>
      </c>
      <c r="C30" s="801" t="s">
        <v>303</v>
      </c>
      <c r="D30" s="743" t="s">
        <v>504</v>
      </c>
      <c r="E30" s="10" t="s">
        <v>2</v>
      </c>
      <c r="F30" s="548">
        <v>0</v>
      </c>
      <c r="G30" s="548">
        <v>118</v>
      </c>
      <c r="H30" s="548">
        <v>180</v>
      </c>
      <c r="I30" s="548">
        <v>0</v>
      </c>
      <c r="J30" s="1010" t="s">
        <v>666</v>
      </c>
      <c r="K30" s="659" t="s">
        <v>696</v>
      </c>
      <c r="L30" s="659">
        <v>39</v>
      </c>
      <c r="M30" s="656"/>
    </row>
    <row r="31" spans="1:13" ht="27" customHeight="1">
      <c r="A31" s="634"/>
      <c r="B31" s="634"/>
      <c r="C31" s="802"/>
      <c r="D31" s="744"/>
      <c r="E31" s="10" t="s">
        <v>4</v>
      </c>
      <c r="F31" s="548">
        <v>0</v>
      </c>
      <c r="G31" s="548">
        <v>660</v>
      </c>
      <c r="H31" s="548">
        <v>1020</v>
      </c>
      <c r="I31" s="548">
        <v>0</v>
      </c>
      <c r="J31" s="1011"/>
      <c r="K31" s="672"/>
      <c r="L31" s="672"/>
      <c r="M31" s="810"/>
    </row>
    <row r="32" spans="1:13" ht="18" customHeight="1">
      <c r="A32" s="332" t="s">
        <v>302</v>
      </c>
      <c r="B32" s="332" t="s">
        <v>301</v>
      </c>
      <c r="C32" s="990" t="s">
        <v>424</v>
      </c>
      <c r="D32" s="975"/>
      <c r="E32" s="976"/>
      <c r="F32" s="268">
        <f>SUM(F27:F31)</f>
        <v>2525.5</v>
      </c>
      <c r="G32" s="268">
        <f>SUM(G27:G31)</f>
        <v>3780</v>
      </c>
      <c r="H32" s="268">
        <f>SUM(H27:H31)</f>
        <v>4206.5</v>
      </c>
      <c r="I32" s="268">
        <f>SUM(I27:I31)</f>
        <v>3006.5</v>
      </c>
      <c r="J32" s="10"/>
      <c r="K32" s="157"/>
      <c r="L32" s="157"/>
      <c r="M32" s="157"/>
    </row>
    <row r="33" spans="1:13" ht="15.75" customHeight="1">
      <c r="A33" s="329" t="s">
        <v>302</v>
      </c>
      <c r="B33" s="329" t="s">
        <v>302</v>
      </c>
      <c r="C33" s="1000" t="s">
        <v>72</v>
      </c>
      <c r="D33" s="1001"/>
      <c r="E33" s="1001"/>
      <c r="F33" s="1001"/>
      <c r="G33" s="1002"/>
      <c r="H33" s="453"/>
      <c r="I33" s="469"/>
      <c r="J33" s="366"/>
      <c r="K33" s="157"/>
      <c r="L33" s="157"/>
      <c r="M33" s="157"/>
    </row>
    <row r="34" spans="1:13" ht="24.75" customHeight="1">
      <c r="A34" s="908" t="s">
        <v>302</v>
      </c>
      <c r="B34" s="908" t="s">
        <v>302</v>
      </c>
      <c r="C34" s="908" t="s">
        <v>301</v>
      </c>
      <c r="D34" s="1003" t="s">
        <v>282</v>
      </c>
      <c r="E34" s="10" t="s">
        <v>2</v>
      </c>
      <c r="F34" s="548">
        <v>6.8</v>
      </c>
      <c r="G34" s="548">
        <v>18</v>
      </c>
      <c r="H34" s="548">
        <v>21.5</v>
      </c>
      <c r="I34" s="548">
        <v>0</v>
      </c>
      <c r="J34" s="999" t="s">
        <v>426</v>
      </c>
      <c r="K34" s="995">
        <v>39</v>
      </c>
      <c r="L34" s="892">
        <v>4</v>
      </c>
      <c r="M34" s="888"/>
    </row>
    <row r="35" spans="1:13" ht="22.5" customHeight="1">
      <c r="A35" s="908"/>
      <c r="B35" s="908"/>
      <c r="C35" s="908"/>
      <c r="D35" s="1003"/>
      <c r="E35" s="84" t="s">
        <v>4</v>
      </c>
      <c r="F35" s="548">
        <v>38.5</v>
      </c>
      <c r="G35" s="548">
        <v>100</v>
      </c>
      <c r="H35" s="548">
        <v>113.5</v>
      </c>
      <c r="I35" s="548">
        <v>0</v>
      </c>
      <c r="J35" s="999"/>
      <c r="K35" s="996"/>
      <c r="L35" s="888"/>
      <c r="M35" s="888"/>
    </row>
    <row r="36" spans="1:13" ht="25.5" customHeight="1">
      <c r="A36" s="901" t="s">
        <v>302</v>
      </c>
      <c r="B36" s="901" t="s">
        <v>302</v>
      </c>
      <c r="C36" s="901" t="s">
        <v>302</v>
      </c>
      <c r="D36" s="712" t="s">
        <v>572</v>
      </c>
      <c r="E36" s="10" t="s">
        <v>2</v>
      </c>
      <c r="F36" s="265">
        <v>0</v>
      </c>
      <c r="G36" s="265">
        <v>10</v>
      </c>
      <c r="H36" s="265">
        <v>27.9</v>
      </c>
      <c r="I36" s="265">
        <v>0</v>
      </c>
      <c r="J36" s="997" t="s">
        <v>623</v>
      </c>
      <c r="K36" s="888"/>
      <c r="L36" s="892">
        <v>2</v>
      </c>
      <c r="M36" s="888"/>
    </row>
    <row r="37" spans="1:13" ht="21.75" customHeight="1">
      <c r="A37" s="994"/>
      <c r="B37" s="994"/>
      <c r="C37" s="994"/>
      <c r="D37" s="713"/>
      <c r="E37" s="84" t="s">
        <v>4</v>
      </c>
      <c r="F37" s="265">
        <v>0</v>
      </c>
      <c r="G37" s="265">
        <v>0</v>
      </c>
      <c r="H37" s="265">
        <v>157.7</v>
      </c>
      <c r="I37" s="265">
        <v>0</v>
      </c>
      <c r="J37" s="998"/>
      <c r="K37" s="888"/>
      <c r="L37" s="888"/>
      <c r="M37" s="888"/>
    </row>
    <row r="38" spans="1:13" ht="24" customHeight="1">
      <c r="A38" s="901" t="s">
        <v>302</v>
      </c>
      <c r="B38" s="901" t="s">
        <v>302</v>
      </c>
      <c r="C38" s="901" t="s">
        <v>303</v>
      </c>
      <c r="D38" s="817" t="s">
        <v>315</v>
      </c>
      <c r="E38" s="10" t="s">
        <v>2</v>
      </c>
      <c r="F38" s="265">
        <v>0</v>
      </c>
      <c r="G38" s="265">
        <v>0</v>
      </c>
      <c r="H38" s="463">
        <v>0</v>
      </c>
      <c r="I38" s="463">
        <v>48</v>
      </c>
      <c r="J38" s="999" t="s">
        <v>505</v>
      </c>
      <c r="K38" s="888"/>
      <c r="L38" s="888"/>
      <c r="M38" s="892">
        <v>1.1</v>
      </c>
    </row>
    <row r="39" spans="1:13" ht="23.25" customHeight="1">
      <c r="A39" s="994"/>
      <c r="B39" s="994"/>
      <c r="C39" s="994"/>
      <c r="D39" s="818"/>
      <c r="E39" s="90" t="s">
        <v>4</v>
      </c>
      <c r="F39" s="265">
        <v>0</v>
      </c>
      <c r="G39" s="464">
        <v>0</v>
      </c>
      <c r="H39" s="265">
        <v>0</v>
      </c>
      <c r="I39" s="265">
        <v>410</v>
      </c>
      <c r="J39" s="999"/>
      <c r="K39" s="888"/>
      <c r="L39" s="888"/>
      <c r="M39" s="888"/>
    </row>
    <row r="40" spans="1:13" ht="23.25" customHeight="1">
      <c r="A40" s="794" t="s">
        <v>302</v>
      </c>
      <c r="B40" s="794" t="s">
        <v>302</v>
      </c>
      <c r="C40" s="794" t="s">
        <v>304</v>
      </c>
      <c r="D40" s="738" t="s">
        <v>908</v>
      </c>
      <c r="E40" s="554" t="s">
        <v>2</v>
      </c>
      <c r="F40" s="548">
        <v>0</v>
      </c>
      <c r="G40" s="538">
        <v>0</v>
      </c>
      <c r="H40" s="548">
        <v>10.5</v>
      </c>
      <c r="I40" s="548">
        <v>0</v>
      </c>
      <c r="J40" s="649" t="s">
        <v>427</v>
      </c>
      <c r="K40" s="996"/>
      <c r="L40" s="995">
        <v>1</v>
      </c>
      <c r="M40" s="996"/>
    </row>
    <row r="41" spans="1:13" ht="23.25" customHeight="1">
      <c r="A41" s="795"/>
      <c r="B41" s="795"/>
      <c r="C41" s="795"/>
      <c r="D41" s="739"/>
      <c r="E41" s="573" t="s">
        <v>4</v>
      </c>
      <c r="F41" s="548">
        <v>0</v>
      </c>
      <c r="G41" s="538">
        <v>0</v>
      </c>
      <c r="H41" s="548">
        <v>130</v>
      </c>
      <c r="I41" s="548">
        <v>0</v>
      </c>
      <c r="J41" s="650"/>
      <c r="K41" s="996"/>
      <c r="L41" s="996"/>
      <c r="M41" s="996"/>
    </row>
    <row r="42" spans="1:13" ht="45" customHeight="1">
      <c r="A42" s="81" t="s">
        <v>302</v>
      </c>
      <c r="B42" s="81" t="s">
        <v>302</v>
      </c>
      <c r="C42" s="79" t="s">
        <v>305</v>
      </c>
      <c r="D42" s="556" t="s">
        <v>742</v>
      </c>
      <c r="E42" s="553" t="s">
        <v>2</v>
      </c>
      <c r="F42" s="251">
        <v>16</v>
      </c>
      <c r="G42" s="251">
        <v>10</v>
      </c>
      <c r="H42" s="251">
        <v>10</v>
      </c>
      <c r="I42" s="251">
        <v>10</v>
      </c>
      <c r="J42" s="84" t="s">
        <v>829</v>
      </c>
      <c r="K42" s="552" t="s">
        <v>830</v>
      </c>
      <c r="L42" s="552" t="s">
        <v>831</v>
      </c>
      <c r="M42" s="571" t="s">
        <v>832</v>
      </c>
    </row>
    <row r="43" spans="1:13" ht="49.5" customHeight="1">
      <c r="A43" s="81" t="s">
        <v>302</v>
      </c>
      <c r="B43" s="81" t="s">
        <v>302</v>
      </c>
      <c r="C43" s="79" t="s">
        <v>306</v>
      </c>
      <c r="D43" s="76" t="s">
        <v>902</v>
      </c>
      <c r="E43" s="81" t="s">
        <v>2</v>
      </c>
      <c r="F43" s="251">
        <v>1.5</v>
      </c>
      <c r="G43" s="251">
        <v>3</v>
      </c>
      <c r="H43" s="251">
        <v>3</v>
      </c>
      <c r="I43" s="251">
        <v>3</v>
      </c>
      <c r="J43" s="84" t="s">
        <v>120</v>
      </c>
      <c r="K43" s="552">
        <v>110</v>
      </c>
      <c r="L43" s="552">
        <v>110</v>
      </c>
      <c r="M43" s="571">
        <v>110</v>
      </c>
    </row>
    <row r="44" spans="1:13" ht="15.75" customHeight="1">
      <c r="A44" s="329" t="s">
        <v>302</v>
      </c>
      <c r="B44" s="329" t="s">
        <v>302</v>
      </c>
      <c r="C44" s="990" t="s">
        <v>424</v>
      </c>
      <c r="D44" s="975"/>
      <c r="E44" s="976"/>
      <c r="F44" s="267">
        <f>SUM(F34:F43)</f>
        <v>62.8</v>
      </c>
      <c r="G44" s="267">
        <f>SUM(G34:G43)</f>
        <v>141</v>
      </c>
      <c r="H44" s="267">
        <f>SUM(H34:H43)</f>
        <v>474.1</v>
      </c>
      <c r="I44" s="267">
        <f>SUM(I34:I43)</f>
        <v>471</v>
      </c>
      <c r="J44" s="366"/>
      <c r="K44" s="157"/>
      <c r="L44" s="157"/>
      <c r="M44" s="157"/>
    </row>
    <row r="45" spans="1:13" ht="20.25" customHeight="1">
      <c r="A45" s="332" t="s">
        <v>302</v>
      </c>
      <c r="B45" s="990" t="s">
        <v>291</v>
      </c>
      <c r="C45" s="975"/>
      <c r="D45" s="975"/>
      <c r="E45" s="976"/>
      <c r="F45" s="267">
        <f>+F44+F32</f>
        <v>2588.3</v>
      </c>
      <c r="G45" s="267">
        <f>+G44+G32</f>
        <v>3921</v>
      </c>
      <c r="H45" s="267">
        <f>+H44+H32</f>
        <v>4680.6</v>
      </c>
      <c r="I45" s="267">
        <f>+I44+I32</f>
        <v>3477.5</v>
      </c>
      <c r="J45" s="366"/>
      <c r="K45" s="157"/>
      <c r="L45" s="157"/>
      <c r="M45" s="157"/>
    </row>
    <row r="46" spans="1:13" ht="15.75">
      <c r="A46" s="683" t="s">
        <v>292</v>
      </c>
      <c r="B46" s="683"/>
      <c r="C46" s="683"/>
      <c r="D46" s="683"/>
      <c r="E46" s="683"/>
      <c r="F46" s="364">
        <f>+F45+F24</f>
        <v>2757.7000000000003</v>
      </c>
      <c r="G46" s="465">
        <f>+G45+G24</f>
        <v>4125.4</v>
      </c>
      <c r="H46" s="466">
        <f>+H45+H24</f>
        <v>4898.1</v>
      </c>
      <c r="I46" s="466">
        <f>+I45+I24</f>
        <v>3695</v>
      </c>
      <c r="J46" s="638"/>
      <c r="K46" s="639"/>
      <c r="L46" s="639"/>
      <c r="M46" s="639"/>
    </row>
    <row r="47" spans="1:13" ht="12.75">
      <c r="A47" s="734" t="s">
        <v>320</v>
      </c>
      <c r="B47" s="735"/>
      <c r="C47" s="735"/>
      <c r="D47" s="735"/>
      <c r="E47" s="736"/>
      <c r="F47" s="224"/>
      <c r="G47" s="224"/>
      <c r="H47" s="224"/>
      <c r="I47" s="224"/>
      <c r="J47" s="638"/>
      <c r="K47" s="639"/>
      <c r="L47" s="639"/>
      <c r="M47" s="639"/>
    </row>
    <row r="48" spans="1:13" ht="16.5" customHeight="1">
      <c r="A48" s="680" t="s">
        <v>21</v>
      </c>
      <c r="B48" s="681"/>
      <c r="C48" s="681"/>
      <c r="D48" s="681"/>
      <c r="E48" s="682"/>
      <c r="F48" s="336">
        <f>SUM(F49:F54)</f>
        <v>2719.2000000000003</v>
      </c>
      <c r="G48" s="467">
        <f>SUM(G49:G54)</f>
        <v>3365.4</v>
      </c>
      <c r="H48" s="336">
        <f>SUM(H49:H54)</f>
        <v>3476.9</v>
      </c>
      <c r="I48" s="336">
        <f>SUM(I49:I54)</f>
        <v>3285</v>
      </c>
      <c r="J48" s="638"/>
      <c r="K48" s="639"/>
      <c r="L48" s="639"/>
      <c r="M48" s="639"/>
    </row>
    <row r="49" spans="1:13" ht="12.75">
      <c r="A49" s="987" t="s">
        <v>228</v>
      </c>
      <c r="B49" s="988"/>
      <c r="C49" s="988"/>
      <c r="D49" s="988"/>
      <c r="E49" s="989"/>
      <c r="F49" s="227">
        <f>+F28+F27++F30+F34+F36+F38+F40+F42+F43</f>
        <v>2542.6000000000004</v>
      </c>
      <c r="G49" s="227">
        <f>+G28+G27++G30+G34+G36+G38+G40+G42+G43</f>
        <v>3154.7</v>
      </c>
      <c r="H49" s="227">
        <f>+H28+H27++H30+H34+H36+H38+H40+H42+H43</f>
        <v>3252.9</v>
      </c>
      <c r="I49" s="227">
        <f>+I28+I27++I30+I34+I36+I38+I40+I42+I43</f>
        <v>3061</v>
      </c>
      <c r="J49" s="638"/>
      <c r="K49" s="639"/>
      <c r="L49" s="639"/>
      <c r="M49" s="639"/>
    </row>
    <row r="50" spans="1:13" ht="12.75">
      <c r="A50" s="987" t="s">
        <v>376</v>
      </c>
      <c r="B50" s="988"/>
      <c r="C50" s="988"/>
      <c r="D50" s="988"/>
      <c r="E50" s="989"/>
      <c r="F50" s="226"/>
      <c r="G50" s="468"/>
      <c r="H50" s="226"/>
      <c r="I50" s="226"/>
      <c r="J50" s="638"/>
      <c r="K50" s="639"/>
      <c r="L50" s="639"/>
      <c r="M50" s="639"/>
    </row>
    <row r="51" spans="1:13" ht="12.75">
      <c r="A51" s="987" t="s">
        <v>229</v>
      </c>
      <c r="B51" s="988"/>
      <c r="C51" s="988"/>
      <c r="D51" s="988"/>
      <c r="E51" s="989"/>
      <c r="F51" s="226">
        <f>+F22+F21+F20+F17+F14+F13+F12</f>
        <v>169.4</v>
      </c>
      <c r="G51" s="468">
        <f>+G22+G21+G20+G17+G14+G13+G12</f>
        <v>204.40000000000003</v>
      </c>
      <c r="H51" s="226">
        <f>+H22+H21+H20+H17+H14+H13+H12</f>
        <v>217.5</v>
      </c>
      <c r="I51" s="226">
        <f>+I22+I21+I20+I17+I14+I13+I12</f>
        <v>217.5</v>
      </c>
      <c r="J51" s="638"/>
      <c r="K51" s="639"/>
      <c r="L51" s="639"/>
      <c r="M51" s="639"/>
    </row>
    <row r="52" spans="1:13" ht="12.75">
      <c r="A52" s="987" t="s">
        <v>230</v>
      </c>
      <c r="B52" s="988"/>
      <c r="C52" s="988"/>
      <c r="D52" s="988"/>
      <c r="E52" s="989"/>
      <c r="F52" s="226">
        <f>+F29</f>
        <v>7.2</v>
      </c>
      <c r="G52" s="468">
        <f>+G29</f>
        <v>6.3</v>
      </c>
      <c r="H52" s="226">
        <f>+H29</f>
        <v>6.5</v>
      </c>
      <c r="I52" s="226">
        <f>+I29</f>
        <v>6.5</v>
      </c>
      <c r="J52" s="638"/>
      <c r="K52" s="639"/>
      <c r="L52" s="639"/>
      <c r="M52" s="639"/>
    </row>
    <row r="53" spans="1:13" ht="12.75">
      <c r="A53" s="987" t="s">
        <v>233</v>
      </c>
      <c r="B53" s="988"/>
      <c r="C53" s="988"/>
      <c r="D53" s="988"/>
      <c r="E53" s="989"/>
      <c r="F53" s="226"/>
      <c r="G53" s="468"/>
      <c r="H53" s="226"/>
      <c r="I53" s="226"/>
      <c r="J53" s="638"/>
      <c r="K53" s="639"/>
      <c r="L53" s="639"/>
      <c r="M53" s="639"/>
    </row>
    <row r="54" spans="1:13" ht="12.75">
      <c r="A54" s="987" t="s">
        <v>234</v>
      </c>
      <c r="B54" s="988"/>
      <c r="C54" s="988"/>
      <c r="D54" s="988"/>
      <c r="E54" s="989"/>
      <c r="F54" s="226"/>
      <c r="G54" s="468"/>
      <c r="H54" s="226"/>
      <c r="I54" s="226"/>
      <c r="J54" s="638"/>
      <c r="K54" s="639"/>
      <c r="L54" s="639"/>
      <c r="M54" s="639"/>
    </row>
    <row r="55" spans="1:13" ht="14.25">
      <c r="A55" s="991" t="s">
        <v>20</v>
      </c>
      <c r="B55" s="992"/>
      <c r="C55" s="992"/>
      <c r="D55" s="992"/>
      <c r="E55" s="993"/>
      <c r="F55" s="336">
        <f>SUM(F56:F59)</f>
        <v>38.5</v>
      </c>
      <c r="G55" s="467">
        <f>SUM(G56:G59)</f>
        <v>760</v>
      </c>
      <c r="H55" s="336">
        <f>SUM(H56:H59)</f>
        <v>1421.2</v>
      </c>
      <c r="I55" s="336">
        <f>SUM(I56:I59)</f>
        <v>410</v>
      </c>
      <c r="J55" s="638"/>
      <c r="K55" s="639"/>
      <c r="L55" s="639"/>
      <c r="M55" s="639"/>
    </row>
    <row r="56" spans="1:13" ht="12.75">
      <c r="A56" s="987" t="s">
        <v>231</v>
      </c>
      <c r="B56" s="988"/>
      <c r="C56" s="988"/>
      <c r="D56" s="988"/>
      <c r="E56" s="989"/>
      <c r="F56" s="226">
        <f>+F39+F37+F35+F31+F41</f>
        <v>38.5</v>
      </c>
      <c r="G56" s="226">
        <f>+G39+G37+G35+G31+G41</f>
        <v>760</v>
      </c>
      <c r="H56" s="226">
        <f>+H39+H37+H35+H31+H41</f>
        <v>1421.2</v>
      </c>
      <c r="I56" s="226">
        <f>+I39+I37+I35+I31+I41</f>
        <v>410</v>
      </c>
      <c r="J56" s="638"/>
      <c r="K56" s="639"/>
      <c r="L56" s="639"/>
      <c r="M56" s="639"/>
    </row>
    <row r="57" spans="1:13" ht="12.75">
      <c r="A57" s="987" t="s">
        <v>232</v>
      </c>
      <c r="B57" s="988"/>
      <c r="C57" s="988"/>
      <c r="D57" s="988"/>
      <c r="E57" s="989"/>
      <c r="F57" s="226"/>
      <c r="G57" s="468"/>
      <c r="H57" s="226"/>
      <c r="I57" s="226"/>
      <c r="J57" s="884"/>
      <c r="K57" s="885"/>
      <c r="L57" s="885"/>
      <c r="M57" s="885"/>
    </row>
    <row r="58" spans="1:13" ht="12.75">
      <c r="A58" s="987" t="s">
        <v>235</v>
      </c>
      <c r="B58" s="988"/>
      <c r="C58" s="988"/>
      <c r="D58" s="988"/>
      <c r="E58" s="989"/>
      <c r="F58" s="226"/>
      <c r="G58" s="468"/>
      <c r="H58" s="226"/>
      <c r="I58" s="226"/>
      <c r="J58" s="884"/>
      <c r="K58" s="885"/>
      <c r="L58" s="885"/>
      <c r="M58" s="885"/>
    </row>
    <row r="59" spans="1:13" ht="12.75">
      <c r="A59" s="987" t="s">
        <v>236</v>
      </c>
      <c r="B59" s="988"/>
      <c r="C59" s="988"/>
      <c r="D59" s="988"/>
      <c r="E59" s="989"/>
      <c r="F59" s="226"/>
      <c r="G59" s="468"/>
      <c r="H59" s="226"/>
      <c r="I59" s="226"/>
      <c r="J59" s="884"/>
      <c r="K59" s="885"/>
      <c r="L59" s="885"/>
      <c r="M59" s="885"/>
    </row>
    <row r="60" spans="1:14" ht="12.75" customHeight="1">
      <c r="A60" s="772"/>
      <c r="B60" s="772"/>
      <c r="C60" s="772"/>
      <c r="D60" s="772"/>
      <c r="E60" s="772"/>
      <c r="F60" s="639"/>
      <c r="G60" s="639"/>
      <c r="H60" s="170"/>
      <c r="I60" s="170"/>
      <c r="J60" s="170"/>
      <c r="K60" s="222"/>
      <c r="L60" s="222"/>
      <c r="M60" s="222"/>
      <c r="N60" s="170"/>
    </row>
  </sheetData>
  <sheetProtection/>
  <mergeCells count="110">
    <mergeCell ref="B40:B41"/>
    <mergeCell ref="C40:C41"/>
    <mergeCell ref="D40:D41"/>
    <mergeCell ref="J40:J41"/>
    <mergeCell ref="K40:K41"/>
    <mergeCell ref="K3:M3"/>
    <mergeCell ref="B4:B8"/>
    <mergeCell ref="K6:K8"/>
    <mergeCell ref="M6:M8"/>
    <mergeCell ref="F4:F8"/>
    <mergeCell ref="J50:M50"/>
    <mergeCell ref="J51:M51"/>
    <mergeCell ref="J52:M52"/>
    <mergeCell ref="K1:M1"/>
    <mergeCell ref="B25:M25"/>
    <mergeCell ref="C26:M26"/>
    <mergeCell ref="B24:E24"/>
    <mergeCell ref="C11:M11"/>
    <mergeCell ref="A2:K2"/>
    <mergeCell ref="A4:A8"/>
    <mergeCell ref="J59:M59"/>
    <mergeCell ref="J53:M53"/>
    <mergeCell ref="J54:M54"/>
    <mergeCell ref="J55:M55"/>
    <mergeCell ref="J56:M56"/>
    <mergeCell ref="J57:M57"/>
    <mergeCell ref="J58:M58"/>
    <mergeCell ref="D4:D8"/>
    <mergeCell ref="E4:E8"/>
    <mergeCell ref="K5:M5"/>
    <mergeCell ref="J4:M4"/>
    <mergeCell ref="L6:L8"/>
    <mergeCell ref="J5:J8"/>
    <mergeCell ref="G4:G8"/>
    <mergeCell ref="B10:M10"/>
    <mergeCell ref="D28:D29"/>
    <mergeCell ref="C28:C29"/>
    <mergeCell ref="C23:E23"/>
    <mergeCell ref="I4:I8"/>
    <mergeCell ref="C15:E15"/>
    <mergeCell ref="H4:H8"/>
    <mergeCell ref="L27:L29"/>
    <mergeCell ref="A9:M9"/>
    <mergeCell ref="C4:C8"/>
    <mergeCell ref="A28:A29"/>
    <mergeCell ref="J27:J29"/>
    <mergeCell ref="A30:A31"/>
    <mergeCell ref="M27:M29"/>
    <mergeCell ref="C16:G16"/>
    <mergeCell ref="C18:E18"/>
    <mergeCell ref="B28:B29"/>
    <mergeCell ref="C19:G19"/>
    <mergeCell ref="K30:K31"/>
    <mergeCell ref="J30:J31"/>
    <mergeCell ref="M30:M31"/>
    <mergeCell ref="C30:C31"/>
    <mergeCell ref="D30:D31"/>
    <mergeCell ref="K34:K35"/>
    <mergeCell ref="B34:B35"/>
    <mergeCell ref="L30:L31"/>
    <mergeCell ref="L34:L35"/>
    <mergeCell ref="M34:M35"/>
    <mergeCell ref="C34:C35"/>
    <mergeCell ref="D34:D35"/>
    <mergeCell ref="A36:A37"/>
    <mergeCell ref="C33:G33"/>
    <mergeCell ref="C36:C37"/>
    <mergeCell ref="C32:E32"/>
    <mergeCell ref="M38:M39"/>
    <mergeCell ref="K36:K37"/>
    <mergeCell ref="M36:M37"/>
    <mergeCell ref="B38:B39"/>
    <mergeCell ref="B36:B37"/>
    <mergeCell ref="D36:D37"/>
    <mergeCell ref="A54:E54"/>
    <mergeCell ref="D38:D39"/>
    <mergeCell ref="A46:E46"/>
    <mergeCell ref="J46:M46"/>
    <mergeCell ref="A38:A39"/>
    <mergeCell ref="L40:L41"/>
    <mergeCell ref="M40:M41"/>
    <mergeCell ref="A40:A41"/>
    <mergeCell ref="A48:E48"/>
    <mergeCell ref="A50:E50"/>
    <mergeCell ref="A60:G60"/>
    <mergeCell ref="A55:E55"/>
    <mergeCell ref="A56:E56"/>
    <mergeCell ref="A57:E57"/>
    <mergeCell ref="A58:E58"/>
    <mergeCell ref="A59:E59"/>
    <mergeCell ref="A53:E53"/>
    <mergeCell ref="B45:E45"/>
    <mergeCell ref="K38:K39"/>
    <mergeCell ref="A51:E51"/>
    <mergeCell ref="A52:E52"/>
    <mergeCell ref="A49:E49"/>
    <mergeCell ref="J47:M47"/>
    <mergeCell ref="C44:E44"/>
    <mergeCell ref="J38:J39"/>
    <mergeCell ref="C38:C39"/>
    <mergeCell ref="A47:E47"/>
    <mergeCell ref="J48:M48"/>
    <mergeCell ref="J49:M49"/>
    <mergeCell ref="L36:L37"/>
    <mergeCell ref="L38:L39"/>
    <mergeCell ref="K27:K29"/>
    <mergeCell ref="J36:J37"/>
    <mergeCell ref="A34:A35"/>
    <mergeCell ref="J34:J35"/>
    <mergeCell ref="B30:B31"/>
  </mergeCells>
  <printOptions/>
  <pageMargins left="0.1968503937007874" right="0.1968503937007874" top="0.1968503937007874" bottom="0.1968503937007874" header="0" footer="0"/>
  <pageSetup fitToHeight="0" fitToWidth="1"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N47"/>
  <sheetViews>
    <sheetView zoomScale="115" zoomScaleNormal="115" zoomScalePageLayoutView="0" workbookViewId="0" topLeftCell="A1">
      <pane ySplit="7" topLeftCell="A8" activePane="bottomLeft" state="frozen"/>
      <selection pane="topLeft" activeCell="A1" sqref="A1"/>
      <selection pane="bottomLeft" activeCell="R14" sqref="R14"/>
    </sheetView>
  </sheetViews>
  <sheetFormatPr defaultColWidth="9.140625" defaultRowHeight="12.75"/>
  <cols>
    <col min="1" max="2" width="3.57421875" style="178" customWidth="1"/>
    <col min="3" max="3" width="3.00390625" style="178" customWidth="1"/>
    <col min="4" max="4" width="31.8515625" style="179" customWidth="1"/>
    <col min="5" max="5" width="8.140625" style="179" customWidth="1"/>
    <col min="6" max="6" width="13.421875" style="343" customWidth="1"/>
    <col min="7" max="9" width="11.8515625" style="343" customWidth="1"/>
    <col min="10" max="10" width="31.8515625" style="180" customWidth="1"/>
    <col min="11" max="13" width="5.421875" style="626" customWidth="1"/>
    <col min="14" max="14" width="17.421875" style="45" customWidth="1"/>
    <col min="15" max="16384" width="9.140625" style="45" customWidth="1"/>
  </cols>
  <sheetData>
    <row r="1" spans="11:13" ht="21.75" customHeight="1">
      <c r="K1" s="1024" t="s">
        <v>765</v>
      </c>
      <c r="L1" s="1024"/>
      <c r="M1" s="1024"/>
    </row>
    <row r="2" spans="1:12" ht="17.25" customHeight="1">
      <c r="A2" s="1027" t="s">
        <v>734</v>
      </c>
      <c r="B2" s="1027"/>
      <c r="C2" s="1027"/>
      <c r="D2" s="1027"/>
      <c r="E2" s="1027"/>
      <c r="F2" s="1027"/>
      <c r="G2" s="1027"/>
      <c r="H2" s="1027"/>
      <c r="I2" s="1027"/>
      <c r="J2" s="1027"/>
      <c r="K2" s="1027"/>
      <c r="L2" s="625"/>
    </row>
    <row r="3" spans="1:13" ht="16.5" customHeight="1">
      <c r="A3" s="163"/>
      <c r="B3" s="163"/>
      <c r="C3" s="163"/>
      <c r="D3" s="163"/>
      <c r="E3" s="163"/>
      <c r="F3" s="163"/>
      <c r="G3" s="404"/>
      <c r="H3" s="404"/>
      <c r="I3" s="404"/>
      <c r="J3" s="163"/>
      <c r="K3" s="1028" t="s">
        <v>534</v>
      </c>
      <c r="L3" s="1028"/>
      <c r="M3" s="1028"/>
    </row>
    <row r="4" spans="1:13" s="46" customFormat="1" ht="18.75" customHeight="1">
      <c r="A4" s="1025" t="s">
        <v>284</v>
      </c>
      <c r="B4" s="1025" t="s">
        <v>285</v>
      </c>
      <c r="C4" s="1025" t="s">
        <v>286</v>
      </c>
      <c r="D4" s="1026" t="s">
        <v>287</v>
      </c>
      <c r="E4" s="812" t="s">
        <v>283</v>
      </c>
      <c r="F4" s="671" t="s">
        <v>792</v>
      </c>
      <c r="G4" s="671" t="s">
        <v>318</v>
      </c>
      <c r="H4" s="671" t="s">
        <v>535</v>
      </c>
      <c r="I4" s="671" t="s">
        <v>721</v>
      </c>
      <c r="J4" s="1026" t="s">
        <v>288</v>
      </c>
      <c r="K4" s="1026"/>
      <c r="L4" s="1026"/>
      <c r="M4" s="1026"/>
    </row>
    <row r="5" spans="1:13" s="46" customFormat="1" ht="11.25" customHeight="1">
      <c r="A5" s="1025"/>
      <c r="B5" s="1025"/>
      <c r="C5" s="1025"/>
      <c r="D5" s="1026"/>
      <c r="E5" s="813"/>
      <c r="F5" s="671"/>
      <c r="G5" s="671"/>
      <c r="H5" s="671"/>
      <c r="I5" s="671"/>
      <c r="J5" s="1026" t="s">
        <v>289</v>
      </c>
      <c r="K5" s="1025" t="s">
        <v>319</v>
      </c>
      <c r="L5" s="1025" t="s">
        <v>540</v>
      </c>
      <c r="M5" s="1025" t="s">
        <v>720</v>
      </c>
    </row>
    <row r="6" spans="1:13" s="46" customFormat="1" ht="12" customHeight="1">
      <c r="A6" s="1025"/>
      <c r="B6" s="1025"/>
      <c r="C6" s="1025"/>
      <c r="D6" s="1026"/>
      <c r="E6" s="813"/>
      <c r="F6" s="671"/>
      <c r="G6" s="671"/>
      <c r="H6" s="671"/>
      <c r="I6" s="671"/>
      <c r="J6" s="1026"/>
      <c r="K6" s="1025"/>
      <c r="L6" s="1025"/>
      <c r="M6" s="1025"/>
    </row>
    <row r="7" spans="1:13" s="46" customFormat="1" ht="72" customHeight="1">
      <c r="A7" s="1025"/>
      <c r="B7" s="1025"/>
      <c r="C7" s="1025"/>
      <c r="D7" s="1026"/>
      <c r="E7" s="814"/>
      <c r="F7" s="671"/>
      <c r="G7" s="671"/>
      <c r="H7" s="671"/>
      <c r="I7" s="671"/>
      <c r="J7" s="1026"/>
      <c r="K7" s="1025"/>
      <c r="L7" s="1025"/>
      <c r="M7" s="1025"/>
    </row>
    <row r="8" spans="1:13" s="46" customFormat="1" ht="23.25" customHeight="1">
      <c r="A8" s="703" t="s">
        <v>667</v>
      </c>
      <c r="B8" s="704"/>
      <c r="C8" s="704"/>
      <c r="D8" s="704"/>
      <c r="E8" s="704"/>
      <c r="F8" s="704"/>
      <c r="G8" s="704"/>
      <c r="H8" s="704"/>
      <c r="I8" s="704"/>
      <c r="J8" s="704"/>
      <c r="K8" s="704"/>
      <c r="L8" s="704"/>
      <c r="M8" s="705"/>
    </row>
    <row r="9" spans="1:13" s="47" customFormat="1" ht="15" customHeight="1">
      <c r="A9" s="166" t="s">
        <v>301</v>
      </c>
      <c r="B9" s="1022" t="s">
        <v>431</v>
      </c>
      <c r="C9" s="1022"/>
      <c r="D9" s="1022"/>
      <c r="E9" s="1022"/>
      <c r="F9" s="1022"/>
      <c r="G9" s="1022"/>
      <c r="H9" s="1022"/>
      <c r="I9" s="1022"/>
      <c r="J9" s="1022"/>
      <c r="K9" s="1022"/>
      <c r="L9" s="1022"/>
      <c r="M9" s="1022"/>
    </row>
    <row r="10" spans="1:13" s="47" customFormat="1" ht="15" customHeight="1">
      <c r="A10" s="166" t="s">
        <v>301</v>
      </c>
      <c r="B10" s="166" t="s">
        <v>301</v>
      </c>
      <c r="C10" s="1022" t="s">
        <v>432</v>
      </c>
      <c r="D10" s="1022"/>
      <c r="E10" s="1022"/>
      <c r="F10" s="1022"/>
      <c r="G10" s="1022"/>
      <c r="H10" s="1022"/>
      <c r="I10" s="1022"/>
      <c r="J10" s="1022"/>
      <c r="K10" s="1022"/>
      <c r="L10" s="1022"/>
      <c r="M10" s="1022"/>
    </row>
    <row r="11" spans="1:13" s="48" customFormat="1" ht="44.25" customHeight="1">
      <c r="A11" s="162" t="s">
        <v>301</v>
      </c>
      <c r="B11" s="162" t="s">
        <v>301</v>
      </c>
      <c r="C11" s="162" t="s">
        <v>301</v>
      </c>
      <c r="D11" s="1023" t="s">
        <v>153</v>
      </c>
      <c r="E11" s="1023" t="s">
        <v>19</v>
      </c>
      <c r="F11" s="1021">
        <v>196.3</v>
      </c>
      <c r="G11" s="1021">
        <v>217</v>
      </c>
      <c r="H11" s="1021">
        <v>217</v>
      </c>
      <c r="I11" s="1021">
        <v>217</v>
      </c>
      <c r="J11" s="162" t="s">
        <v>916</v>
      </c>
      <c r="K11" s="164">
        <v>3200</v>
      </c>
      <c r="L11" s="164">
        <v>3000</v>
      </c>
      <c r="M11" s="164">
        <v>2800</v>
      </c>
    </row>
    <row r="12" spans="1:13" s="48" customFormat="1" ht="18.75" customHeight="1">
      <c r="A12" s="162"/>
      <c r="B12" s="162"/>
      <c r="C12" s="162"/>
      <c r="D12" s="1023"/>
      <c r="E12" s="1023"/>
      <c r="F12" s="1021"/>
      <c r="G12" s="1021"/>
      <c r="H12" s="1021"/>
      <c r="I12" s="1021"/>
      <c r="J12" s="1023" t="s">
        <v>917</v>
      </c>
      <c r="K12" s="1029">
        <v>2150</v>
      </c>
      <c r="L12" s="1029">
        <v>2070</v>
      </c>
      <c r="M12" s="1029">
        <v>2000</v>
      </c>
    </row>
    <row r="13" spans="1:13" s="48" customFormat="1" ht="21" customHeight="1">
      <c r="A13" s="162"/>
      <c r="B13" s="162"/>
      <c r="C13" s="162"/>
      <c r="D13" s="1023"/>
      <c r="E13" s="1023"/>
      <c r="F13" s="1021"/>
      <c r="G13" s="1021"/>
      <c r="H13" s="1021"/>
      <c r="I13" s="1021"/>
      <c r="J13" s="1023"/>
      <c r="K13" s="1030"/>
      <c r="L13" s="1030"/>
      <c r="M13" s="1030"/>
    </row>
    <row r="14" spans="1:13" s="48" customFormat="1" ht="21" customHeight="1">
      <c r="A14" s="162"/>
      <c r="B14" s="162"/>
      <c r="C14" s="162"/>
      <c r="D14" s="1023"/>
      <c r="E14" s="1023"/>
      <c r="F14" s="1021"/>
      <c r="G14" s="1021"/>
      <c r="H14" s="1021"/>
      <c r="I14" s="1021"/>
      <c r="J14" s="1023"/>
      <c r="K14" s="1030"/>
      <c r="L14" s="1030"/>
      <c r="M14" s="1030"/>
    </row>
    <row r="15" spans="1:13" s="48" customFormat="1" ht="21.75" customHeight="1">
      <c r="A15" s="162"/>
      <c r="B15" s="162"/>
      <c r="C15" s="162"/>
      <c r="D15" s="1023"/>
      <c r="E15" s="1023"/>
      <c r="F15" s="1021"/>
      <c r="G15" s="1021"/>
      <c r="H15" s="1021"/>
      <c r="I15" s="1021"/>
      <c r="J15" s="1023"/>
      <c r="K15" s="1031"/>
      <c r="L15" s="1031"/>
      <c r="M15" s="1031"/>
    </row>
    <row r="16" spans="1:13" s="48" customFormat="1" ht="29.25" customHeight="1">
      <c r="A16" s="162"/>
      <c r="B16" s="162"/>
      <c r="C16" s="162"/>
      <c r="D16" s="1023"/>
      <c r="E16" s="1023"/>
      <c r="F16" s="1021"/>
      <c r="G16" s="1021"/>
      <c r="H16" s="1021"/>
      <c r="I16" s="1021"/>
      <c r="J16" s="162" t="s">
        <v>918</v>
      </c>
      <c r="K16" s="164">
        <v>60</v>
      </c>
      <c r="L16" s="164">
        <v>55</v>
      </c>
      <c r="M16" s="164">
        <v>50</v>
      </c>
    </row>
    <row r="17" spans="1:13" s="48" customFormat="1" ht="29.25" customHeight="1">
      <c r="A17" s="162"/>
      <c r="B17" s="162"/>
      <c r="C17" s="162"/>
      <c r="D17" s="1023"/>
      <c r="E17" s="1023"/>
      <c r="F17" s="1021"/>
      <c r="G17" s="1021"/>
      <c r="H17" s="1021"/>
      <c r="I17" s="1021"/>
      <c r="J17" s="162" t="s">
        <v>919</v>
      </c>
      <c r="K17" s="628">
        <v>50</v>
      </c>
      <c r="L17" s="628">
        <v>52</v>
      </c>
      <c r="M17" s="628">
        <v>60</v>
      </c>
    </row>
    <row r="18" spans="1:13" s="48" customFormat="1" ht="96" customHeight="1">
      <c r="A18" s="162"/>
      <c r="B18" s="162"/>
      <c r="C18" s="162"/>
      <c r="D18" s="1023"/>
      <c r="E18" s="1023"/>
      <c r="F18" s="1021"/>
      <c r="G18" s="1021"/>
      <c r="H18" s="1021"/>
      <c r="I18" s="1021"/>
      <c r="J18" s="162" t="s">
        <v>920</v>
      </c>
      <c r="K18" s="628">
        <v>50</v>
      </c>
      <c r="L18" s="628">
        <v>55</v>
      </c>
      <c r="M18" s="628">
        <v>60</v>
      </c>
    </row>
    <row r="19" spans="1:13" s="48" customFormat="1" ht="29.25" customHeight="1">
      <c r="A19" s="162"/>
      <c r="B19" s="162"/>
      <c r="C19" s="162"/>
      <c r="D19" s="1023"/>
      <c r="E19" s="1023"/>
      <c r="F19" s="1021"/>
      <c r="G19" s="1021"/>
      <c r="H19" s="1021"/>
      <c r="I19" s="1021"/>
      <c r="J19" s="162" t="s">
        <v>204</v>
      </c>
      <c r="K19" s="164">
        <v>140</v>
      </c>
      <c r="L19" s="164">
        <v>140</v>
      </c>
      <c r="M19" s="164">
        <v>140</v>
      </c>
    </row>
    <row r="20" spans="1:13" s="48" customFormat="1" ht="29.25" customHeight="1">
      <c r="A20" s="162"/>
      <c r="B20" s="162"/>
      <c r="C20" s="162"/>
      <c r="D20" s="1023"/>
      <c r="E20" s="1023"/>
      <c r="F20" s="1021"/>
      <c r="G20" s="1021"/>
      <c r="H20" s="1021"/>
      <c r="I20" s="1021"/>
      <c r="J20" s="162" t="s">
        <v>205</v>
      </c>
      <c r="K20" s="164">
        <v>120</v>
      </c>
      <c r="L20" s="164">
        <v>120</v>
      </c>
      <c r="M20" s="164">
        <v>120</v>
      </c>
    </row>
    <row r="21" spans="1:13" s="48" customFormat="1" ht="29.25" customHeight="1">
      <c r="A21" s="162"/>
      <c r="B21" s="162"/>
      <c r="C21" s="162"/>
      <c r="D21" s="1023"/>
      <c r="E21" s="1023"/>
      <c r="F21" s="1021"/>
      <c r="G21" s="1021"/>
      <c r="H21" s="1021"/>
      <c r="I21" s="1021"/>
      <c r="J21" s="162" t="s">
        <v>921</v>
      </c>
      <c r="K21" s="164">
        <v>110</v>
      </c>
      <c r="L21" s="164">
        <v>120</v>
      </c>
      <c r="M21" s="164">
        <v>120</v>
      </c>
    </row>
    <row r="22" spans="1:13" s="48" customFormat="1" ht="29.25" customHeight="1">
      <c r="A22" s="162"/>
      <c r="B22" s="162"/>
      <c r="C22" s="162"/>
      <c r="D22" s="1023"/>
      <c r="E22" s="1023"/>
      <c r="F22" s="1021"/>
      <c r="G22" s="1021"/>
      <c r="H22" s="1021"/>
      <c r="I22" s="1021"/>
      <c r="J22" s="162" t="s">
        <v>922</v>
      </c>
      <c r="K22" s="164">
        <v>60</v>
      </c>
      <c r="L22" s="164">
        <v>50</v>
      </c>
      <c r="M22" s="164">
        <v>50</v>
      </c>
    </row>
    <row r="23" spans="1:13" s="48" customFormat="1" ht="29.25" customHeight="1">
      <c r="A23" s="162"/>
      <c r="B23" s="162"/>
      <c r="C23" s="162"/>
      <c r="D23" s="1023"/>
      <c r="E23" s="1023"/>
      <c r="F23" s="1021"/>
      <c r="G23" s="1021"/>
      <c r="H23" s="1021"/>
      <c r="I23" s="1021"/>
      <c r="J23" s="162" t="s">
        <v>923</v>
      </c>
      <c r="K23" s="164">
        <v>7194</v>
      </c>
      <c r="L23" s="164">
        <v>7240</v>
      </c>
      <c r="M23" s="164">
        <v>7251</v>
      </c>
    </row>
    <row r="24" spans="1:13" s="48" customFormat="1" ht="29.25" customHeight="1">
      <c r="A24" s="162"/>
      <c r="B24" s="162"/>
      <c r="C24" s="162"/>
      <c r="D24" s="1023"/>
      <c r="E24" s="1023"/>
      <c r="F24" s="1021"/>
      <c r="G24" s="1021"/>
      <c r="H24" s="1021"/>
      <c r="I24" s="1021"/>
      <c r="J24" s="162" t="s">
        <v>924</v>
      </c>
      <c r="K24" s="164">
        <v>820</v>
      </c>
      <c r="L24" s="164">
        <v>3250</v>
      </c>
      <c r="M24" s="164">
        <v>900</v>
      </c>
    </row>
    <row r="25" spans="1:13" s="48" customFormat="1" ht="29.25" customHeight="1">
      <c r="A25" s="162"/>
      <c r="B25" s="162"/>
      <c r="C25" s="162"/>
      <c r="D25" s="1023"/>
      <c r="E25" s="1023"/>
      <c r="F25" s="1021"/>
      <c r="G25" s="1021"/>
      <c r="H25" s="1021"/>
      <c r="I25" s="1021"/>
      <c r="J25" s="162" t="s">
        <v>925</v>
      </c>
      <c r="K25" s="164">
        <v>11500</v>
      </c>
      <c r="L25" s="164">
        <v>23150</v>
      </c>
      <c r="M25" s="164">
        <v>12000</v>
      </c>
    </row>
    <row r="26" spans="1:13" s="48" customFormat="1" ht="21" customHeight="1">
      <c r="A26" s="162" t="s">
        <v>301</v>
      </c>
      <c r="B26" s="162" t="s">
        <v>301</v>
      </c>
      <c r="C26" s="1020" t="s">
        <v>290</v>
      </c>
      <c r="D26" s="1020"/>
      <c r="E26" s="1020"/>
      <c r="F26" s="262">
        <f>+F11</f>
        <v>196.3</v>
      </c>
      <c r="G26" s="262">
        <f>+G11</f>
        <v>217</v>
      </c>
      <c r="H26" s="262">
        <f>+H11</f>
        <v>217</v>
      </c>
      <c r="I26" s="262">
        <f>+I11</f>
        <v>217</v>
      </c>
      <c r="J26" s="405"/>
      <c r="K26" s="629"/>
      <c r="L26" s="629"/>
      <c r="M26" s="629"/>
    </row>
    <row r="27" spans="1:13" s="48" customFormat="1" ht="23.25" customHeight="1">
      <c r="A27" s="162" t="s">
        <v>301</v>
      </c>
      <c r="B27" s="162" t="s">
        <v>302</v>
      </c>
      <c r="C27" s="1022" t="s">
        <v>433</v>
      </c>
      <c r="D27" s="1022"/>
      <c r="E27" s="1022"/>
      <c r="F27" s="1022"/>
      <c r="G27" s="1022"/>
      <c r="H27" s="1022"/>
      <c r="I27" s="1022"/>
      <c r="J27" s="1022"/>
      <c r="K27" s="1022"/>
      <c r="L27" s="1022"/>
      <c r="M27" s="1022"/>
    </row>
    <row r="28" spans="1:13" s="48" customFormat="1" ht="35.25" customHeight="1">
      <c r="A28" s="162" t="s">
        <v>301</v>
      </c>
      <c r="B28" s="162" t="s">
        <v>302</v>
      </c>
      <c r="C28" s="162" t="s">
        <v>301</v>
      </c>
      <c r="D28" s="162" t="s">
        <v>357</v>
      </c>
      <c r="E28" s="162" t="s">
        <v>19</v>
      </c>
      <c r="F28" s="227">
        <v>324</v>
      </c>
      <c r="G28" s="227">
        <v>358</v>
      </c>
      <c r="H28" s="227">
        <v>360</v>
      </c>
      <c r="I28" s="227">
        <v>360</v>
      </c>
      <c r="J28" s="162" t="s">
        <v>435</v>
      </c>
      <c r="K28" s="164">
        <v>45</v>
      </c>
      <c r="L28" s="164">
        <v>45</v>
      </c>
      <c r="M28" s="164">
        <v>45</v>
      </c>
    </row>
    <row r="29" spans="1:14" s="48" customFormat="1" ht="31.5" customHeight="1">
      <c r="A29" s="348" t="s">
        <v>301</v>
      </c>
      <c r="B29" s="348" t="s">
        <v>302</v>
      </c>
      <c r="C29" s="348" t="s">
        <v>302</v>
      </c>
      <c r="D29" s="349" t="s">
        <v>356</v>
      </c>
      <c r="E29" s="162" t="s">
        <v>19</v>
      </c>
      <c r="F29" s="227">
        <v>0</v>
      </c>
      <c r="G29" s="446">
        <v>0</v>
      </c>
      <c r="H29" s="446">
        <v>0</v>
      </c>
      <c r="I29" s="447">
        <v>470</v>
      </c>
      <c r="J29" s="349" t="s">
        <v>434</v>
      </c>
      <c r="K29" s="627"/>
      <c r="L29" s="627"/>
      <c r="M29" s="627">
        <v>1</v>
      </c>
      <c r="N29" s="445"/>
    </row>
    <row r="30" spans="1:13" s="48" customFormat="1" ht="41.25" customHeight="1">
      <c r="A30" s="348" t="s">
        <v>301</v>
      </c>
      <c r="B30" s="348" t="s">
        <v>302</v>
      </c>
      <c r="C30" s="348" t="s">
        <v>303</v>
      </c>
      <c r="D30" s="162" t="s">
        <v>343</v>
      </c>
      <c r="E30" s="162" t="s">
        <v>2</v>
      </c>
      <c r="F30" s="227">
        <v>39.8</v>
      </c>
      <c r="G30" s="446">
        <v>40</v>
      </c>
      <c r="H30" s="446">
        <v>40</v>
      </c>
      <c r="I30" s="446">
        <v>40</v>
      </c>
      <c r="J30" s="162" t="s">
        <v>102</v>
      </c>
      <c r="K30" s="164">
        <v>8</v>
      </c>
      <c r="L30" s="164">
        <v>9</v>
      </c>
      <c r="M30" s="164">
        <v>10</v>
      </c>
    </row>
    <row r="31" spans="1:13" s="48" customFormat="1" ht="18.75" customHeight="1">
      <c r="A31" s="164" t="s">
        <v>301</v>
      </c>
      <c r="B31" s="165" t="s">
        <v>302</v>
      </c>
      <c r="C31" s="1020" t="s">
        <v>290</v>
      </c>
      <c r="D31" s="1020"/>
      <c r="E31" s="1020"/>
      <c r="F31" s="260">
        <f>SUM(F28:F30)</f>
        <v>363.8</v>
      </c>
      <c r="G31" s="260">
        <f>SUM(G28:G30)</f>
        <v>398</v>
      </c>
      <c r="H31" s="260">
        <f>SUM(H28:H30)</f>
        <v>400</v>
      </c>
      <c r="I31" s="260">
        <f>SUM(I28:I30)</f>
        <v>870</v>
      </c>
      <c r="J31" s="162"/>
      <c r="K31" s="630"/>
      <c r="L31" s="630"/>
      <c r="M31" s="630"/>
    </row>
    <row r="32" spans="1:13" s="48" customFormat="1" ht="15.75" customHeight="1">
      <c r="A32" s="164" t="s">
        <v>301</v>
      </c>
      <c r="B32" s="1020" t="s">
        <v>291</v>
      </c>
      <c r="C32" s="1020"/>
      <c r="D32" s="1020"/>
      <c r="E32" s="1020"/>
      <c r="F32" s="260">
        <f>+F31+F26</f>
        <v>560.1</v>
      </c>
      <c r="G32" s="260">
        <f>+G31+G26</f>
        <v>615</v>
      </c>
      <c r="H32" s="260">
        <f>+H31+H26</f>
        <v>617</v>
      </c>
      <c r="I32" s="260">
        <f>+I31+I26</f>
        <v>1087</v>
      </c>
      <c r="J32" s="162"/>
      <c r="K32" s="630"/>
      <c r="L32" s="630"/>
      <c r="M32" s="630"/>
    </row>
    <row r="33" spans="1:13" ht="20.25" customHeight="1">
      <c r="A33" s="683" t="s">
        <v>292</v>
      </c>
      <c r="B33" s="683"/>
      <c r="C33" s="683"/>
      <c r="D33" s="683"/>
      <c r="E33" s="683"/>
      <c r="F33" s="368">
        <f>+F32</f>
        <v>560.1</v>
      </c>
      <c r="G33" s="368">
        <f>+G32</f>
        <v>615</v>
      </c>
      <c r="H33" s="368">
        <f>+H32</f>
        <v>617</v>
      </c>
      <c r="I33" s="368">
        <f>+I32</f>
        <v>1087</v>
      </c>
      <c r="J33" s="1018"/>
      <c r="K33" s="1019"/>
      <c r="L33" s="1019"/>
      <c r="M33" s="1019"/>
    </row>
    <row r="34" spans="1:13" ht="12.75" customHeight="1">
      <c r="A34" s="734" t="s">
        <v>320</v>
      </c>
      <c r="B34" s="735"/>
      <c r="C34" s="735"/>
      <c r="D34" s="735"/>
      <c r="E34" s="736"/>
      <c r="F34" s="350"/>
      <c r="G34" s="350"/>
      <c r="H34" s="350"/>
      <c r="I34" s="350"/>
      <c r="J34" s="163"/>
      <c r="K34" s="631"/>
      <c r="L34" s="631"/>
      <c r="M34" s="631"/>
    </row>
    <row r="35" spans="1:13" ht="18" customHeight="1">
      <c r="A35" s="680" t="s">
        <v>21</v>
      </c>
      <c r="B35" s="681"/>
      <c r="C35" s="681"/>
      <c r="D35" s="681"/>
      <c r="E35" s="682"/>
      <c r="F35" s="368"/>
      <c r="G35" s="368"/>
      <c r="H35" s="368"/>
      <c r="I35" s="368"/>
      <c r="J35" s="163"/>
      <c r="K35" s="631"/>
      <c r="L35" s="631"/>
      <c r="M35" s="631"/>
    </row>
    <row r="36" spans="1:13" ht="12.75" customHeight="1">
      <c r="A36" s="987" t="s">
        <v>228</v>
      </c>
      <c r="B36" s="988"/>
      <c r="C36" s="988"/>
      <c r="D36" s="988"/>
      <c r="E36" s="989"/>
      <c r="F36" s="226">
        <f>+F30</f>
        <v>39.8</v>
      </c>
      <c r="G36" s="226">
        <f>+G30</f>
        <v>40</v>
      </c>
      <c r="H36" s="226">
        <f>+H30</f>
        <v>40</v>
      </c>
      <c r="I36" s="226">
        <f>+I30</f>
        <v>40</v>
      </c>
      <c r="J36" s="163"/>
      <c r="K36" s="631"/>
      <c r="L36" s="631"/>
      <c r="M36" s="631"/>
    </row>
    <row r="37" spans="1:13" ht="12.75" customHeight="1">
      <c r="A37" s="987" t="s">
        <v>376</v>
      </c>
      <c r="B37" s="988"/>
      <c r="C37" s="988"/>
      <c r="D37" s="988"/>
      <c r="E37" s="989"/>
      <c r="F37" s="226">
        <f>+F26+F28+F29</f>
        <v>520.3</v>
      </c>
      <c r="G37" s="226">
        <f>+G26+G28+G29</f>
        <v>575</v>
      </c>
      <c r="H37" s="226">
        <f>+H26+H28+H29</f>
        <v>577</v>
      </c>
      <c r="I37" s="226">
        <f>+I26+I28+I29</f>
        <v>1047</v>
      </c>
      <c r="J37" s="163"/>
      <c r="K37" s="631"/>
      <c r="L37" s="631"/>
      <c r="M37" s="631"/>
    </row>
    <row r="38" spans="1:13" ht="12.75" customHeight="1">
      <c r="A38" s="987" t="s">
        <v>229</v>
      </c>
      <c r="B38" s="988"/>
      <c r="C38" s="988"/>
      <c r="D38" s="988"/>
      <c r="E38" s="989"/>
      <c r="F38" s="226"/>
      <c r="G38" s="226"/>
      <c r="H38" s="226"/>
      <c r="I38" s="226"/>
      <c r="J38" s="163"/>
      <c r="K38" s="631"/>
      <c r="L38" s="631"/>
      <c r="M38" s="631"/>
    </row>
    <row r="39" spans="1:13" ht="12.75" customHeight="1">
      <c r="A39" s="987" t="s">
        <v>230</v>
      </c>
      <c r="B39" s="988"/>
      <c r="C39" s="988"/>
      <c r="D39" s="988"/>
      <c r="E39" s="989"/>
      <c r="F39" s="226"/>
      <c r="G39" s="226"/>
      <c r="H39" s="226"/>
      <c r="I39" s="226"/>
      <c r="J39" s="163"/>
      <c r="K39" s="631"/>
      <c r="L39" s="631"/>
      <c r="M39" s="631"/>
    </row>
    <row r="40" spans="1:13" ht="12.75" customHeight="1">
      <c r="A40" s="987" t="s">
        <v>233</v>
      </c>
      <c r="B40" s="988"/>
      <c r="C40" s="988"/>
      <c r="D40" s="988"/>
      <c r="E40" s="989"/>
      <c r="F40" s="226"/>
      <c r="G40" s="226"/>
      <c r="H40" s="226"/>
      <c r="I40" s="226"/>
      <c r="J40" s="163"/>
      <c r="K40" s="631"/>
      <c r="L40" s="631"/>
      <c r="M40" s="631"/>
    </row>
    <row r="41" spans="1:13" ht="15" customHeight="1">
      <c r="A41" s="987" t="s">
        <v>234</v>
      </c>
      <c r="B41" s="988"/>
      <c r="C41" s="988"/>
      <c r="D41" s="988"/>
      <c r="E41" s="989"/>
      <c r="F41" s="261"/>
      <c r="G41" s="261"/>
      <c r="H41" s="261"/>
      <c r="I41" s="261"/>
      <c r="J41" s="163"/>
      <c r="K41" s="631"/>
      <c r="L41" s="631"/>
      <c r="M41" s="631"/>
    </row>
    <row r="42" spans="1:13" ht="17.25" customHeight="1">
      <c r="A42" s="991" t="s">
        <v>20</v>
      </c>
      <c r="B42" s="992"/>
      <c r="C42" s="992"/>
      <c r="D42" s="992"/>
      <c r="E42" s="993"/>
      <c r="F42" s="367">
        <f>SUM(F43:F46)</f>
        <v>0</v>
      </c>
      <c r="G42" s="367">
        <f>SUM(G43:G46)</f>
        <v>0</v>
      </c>
      <c r="H42" s="367">
        <f>SUM(H43:H46)</f>
        <v>0</v>
      </c>
      <c r="I42" s="367">
        <f>SUM(I43:I46)</f>
        <v>0</v>
      </c>
      <c r="J42" s="163"/>
      <c r="K42" s="631"/>
      <c r="L42" s="631"/>
      <c r="M42" s="631"/>
    </row>
    <row r="43" spans="1:13" ht="12.75" customHeight="1">
      <c r="A43" s="987" t="s">
        <v>231</v>
      </c>
      <c r="B43" s="988"/>
      <c r="C43" s="988"/>
      <c r="D43" s="988"/>
      <c r="E43" s="989"/>
      <c r="F43" s="226"/>
      <c r="G43" s="383"/>
      <c r="H43" s="383"/>
      <c r="I43" s="383"/>
      <c r="J43" s="163"/>
      <c r="K43" s="631"/>
      <c r="L43" s="631"/>
      <c r="M43" s="631"/>
    </row>
    <row r="44" spans="1:13" ht="12.75" customHeight="1">
      <c r="A44" s="987" t="s">
        <v>232</v>
      </c>
      <c r="B44" s="988"/>
      <c r="C44" s="988"/>
      <c r="D44" s="988"/>
      <c r="E44" s="989"/>
      <c r="F44" s="226"/>
      <c r="G44" s="383"/>
      <c r="H44" s="383"/>
      <c r="I44" s="383"/>
      <c r="J44" s="163"/>
      <c r="K44" s="631"/>
      <c r="L44" s="631"/>
      <c r="M44" s="631"/>
    </row>
    <row r="45" spans="1:13" ht="12.75" customHeight="1">
      <c r="A45" s="987" t="s">
        <v>235</v>
      </c>
      <c r="B45" s="988"/>
      <c r="C45" s="988"/>
      <c r="D45" s="988"/>
      <c r="E45" s="989"/>
      <c r="F45" s="226"/>
      <c r="G45" s="383"/>
      <c r="H45" s="383"/>
      <c r="I45" s="383"/>
      <c r="J45" s="163"/>
      <c r="K45" s="631"/>
      <c r="L45" s="631"/>
      <c r="M45" s="631"/>
    </row>
    <row r="46" spans="1:13" ht="12.75" customHeight="1">
      <c r="A46" s="987" t="s">
        <v>236</v>
      </c>
      <c r="B46" s="988"/>
      <c r="C46" s="988"/>
      <c r="D46" s="988"/>
      <c r="E46" s="989"/>
      <c r="F46" s="226"/>
      <c r="G46" s="383"/>
      <c r="H46" s="383"/>
      <c r="I46" s="383"/>
      <c r="J46" s="163"/>
      <c r="K46" s="631"/>
      <c r="L46" s="631"/>
      <c r="M46" s="631"/>
    </row>
    <row r="47" spans="1:14" ht="12.75" customHeight="1">
      <c r="A47" s="772"/>
      <c r="B47" s="772"/>
      <c r="C47" s="772"/>
      <c r="D47" s="772"/>
      <c r="E47" s="772"/>
      <c r="F47" s="639"/>
      <c r="G47" s="639"/>
      <c r="H47" s="389"/>
      <c r="I47" s="389"/>
      <c r="J47" s="170"/>
      <c r="K47" s="384"/>
      <c r="L47" s="384"/>
      <c r="M47" s="384"/>
      <c r="N47" s="170"/>
    </row>
  </sheetData>
  <sheetProtection/>
  <mergeCells count="50">
    <mergeCell ref="I11:I25"/>
    <mergeCell ref="J12:J15"/>
    <mergeCell ref="K12:K15"/>
    <mergeCell ref="C26:E26"/>
    <mergeCell ref="C27:M27"/>
    <mergeCell ref="A39:E39"/>
    <mergeCell ref="A35:E35"/>
    <mergeCell ref="L12:L15"/>
    <mergeCell ref="M12:M15"/>
    <mergeCell ref="C31:E31"/>
    <mergeCell ref="A47:G47"/>
    <mergeCell ref="K3:M3"/>
    <mergeCell ref="A4:A7"/>
    <mergeCell ref="B4:B7"/>
    <mergeCell ref="C4:C7"/>
    <mergeCell ref="E4:E7"/>
    <mergeCell ref="A8:M8"/>
    <mergeCell ref="K5:K7"/>
    <mergeCell ref="M5:M7"/>
    <mergeCell ref="J5:J7"/>
    <mergeCell ref="K1:M1"/>
    <mergeCell ref="L5:L7"/>
    <mergeCell ref="J4:M4"/>
    <mergeCell ref="H4:H7"/>
    <mergeCell ref="A2:K2"/>
    <mergeCell ref="D4:D7"/>
    <mergeCell ref="I4:I7"/>
    <mergeCell ref="G4:G7"/>
    <mergeCell ref="F4:F7"/>
    <mergeCell ref="G11:G25"/>
    <mergeCell ref="F11:F25"/>
    <mergeCell ref="C10:M10"/>
    <mergeCell ref="B9:M9"/>
    <mergeCell ref="E11:E25"/>
    <mergeCell ref="H11:H25"/>
    <mergeCell ref="D11:D25"/>
    <mergeCell ref="J33:M33"/>
    <mergeCell ref="B32:E32"/>
    <mergeCell ref="A42:E42"/>
    <mergeCell ref="A37:E37"/>
    <mergeCell ref="A45:E45"/>
    <mergeCell ref="A34:E34"/>
    <mergeCell ref="A44:E44"/>
    <mergeCell ref="A38:E38"/>
    <mergeCell ref="A41:E41"/>
    <mergeCell ref="A33:E33"/>
    <mergeCell ref="A36:E36"/>
    <mergeCell ref="A40:E40"/>
    <mergeCell ref="A46:E46"/>
    <mergeCell ref="A43:E43"/>
  </mergeCells>
  <printOptions/>
  <pageMargins left="0.1968503937007874" right="0.1968503937007874" top="0.5905511811023623" bottom="0.1968503937007874" header="0" footer="0"/>
  <pageSetup fitToHeight="0"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Kedainių raj. sav.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Aušra</dc:creator>
  <cp:keywords/>
  <dc:description/>
  <cp:lastModifiedBy>Vartotojas</cp:lastModifiedBy>
  <cp:lastPrinted>2018-02-05T10:58:10Z</cp:lastPrinted>
  <dcterms:created xsi:type="dcterms:W3CDTF">2008-01-09T09:46:52Z</dcterms:created>
  <dcterms:modified xsi:type="dcterms:W3CDTF">2018-04-10T12:28:43Z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